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505" windowWidth="13920" windowHeight="8010" tabRatio="941" activeTab="0"/>
  </bookViews>
  <sheets>
    <sheet name="ТСО 2020" sheetId="1" r:id="rId1"/>
  </sheets>
  <externalReferences>
    <externalReference r:id="rId4"/>
    <externalReference r:id="rId5"/>
    <externalReference r:id="rId6"/>
  </externalReferences>
  <definedNames>
    <definedName name="TARIFF_SETUP_METHOD_CODE">'[3]TECHSHEET'!$E$44</definedName>
    <definedName name="TEMPLATE_CLAIM">'[3]TECHSHEET'!$E$34</definedName>
    <definedName name="TEMPLATE_SPHERE">'[3]TECHSHEET'!$E$6</definedName>
    <definedName name="А1">#REF!</definedName>
    <definedName name="ппп">#REF!</definedName>
  </definedNames>
  <calcPr fullCalcOnLoad="1"/>
</workbook>
</file>

<file path=xl/sharedStrings.xml><?xml version="1.0" encoding="utf-8"?>
<sst xmlns="http://schemas.openxmlformats.org/spreadsheetml/2006/main" count="276" uniqueCount="160">
  <si>
    <t>налог на землю</t>
  </si>
  <si>
    <t>налог на имущество</t>
  </si>
  <si>
    <t>7.1.7.</t>
  </si>
  <si>
    <t>Наименование показателей</t>
  </si>
  <si>
    <t>Отпуск в сеть</t>
  </si>
  <si>
    <t>Потери в сетях</t>
  </si>
  <si>
    <t>5.1</t>
  </si>
  <si>
    <t>Гкал</t>
  </si>
  <si>
    <t>1.</t>
  </si>
  <si>
    <t>%</t>
  </si>
  <si>
    <t>Покупная тепловая энергия</t>
  </si>
  <si>
    <t>тыс. руб.</t>
  </si>
  <si>
    <t>2.</t>
  </si>
  <si>
    <t>тыс. м3</t>
  </si>
  <si>
    <t>3.</t>
  </si>
  <si>
    <t>4.</t>
  </si>
  <si>
    <t>5.</t>
  </si>
  <si>
    <t>6.</t>
  </si>
  <si>
    <t>7.1.</t>
  </si>
  <si>
    <t>7.2.</t>
  </si>
  <si>
    <t>7.3.</t>
  </si>
  <si>
    <t>7.4.</t>
  </si>
  <si>
    <t>№                 пп</t>
  </si>
  <si>
    <t xml:space="preserve">                - население</t>
  </si>
  <si>
    <t xml:space="preserve">                - бюджетные организации</t>
  </si>
  <si>
    <t>7.1.1.</t>
  </si>
  <si>
    <t>7.1.2.</t>
  </si>
  <si>
    <t>7.1.3.</t>
  </si>
  <si>
    <t>7.1.4.</t>
  </si>
  <si>
    <t>7.1.5.</t>
  </si>
  <si>
    <t>7.1.6.</t>
  </si>
  <si>
    <t>2.1</t>
  </si>
  <si>
    <t>реагенты</t>
  </si>
  <si>
    <t xml:space="preserve">                - прочие потребители</t>
  </si>
  <si>
    <t>на собственные нужды котельной</t>
  </si>
  <si>
    <t>на собственные нужды котельной, в %</t>
  </si>
  <si>
    <t>потери в сетях, в %</t>
  </si>
  <si>
    <t xml:space="preserve"> в т.ч.: 1) ПО на нужды предприятия</t>
  </si>
  <si>
    <t xml:space="preserve"> 2) ПО по группам потребителей:</t>
  </si>
  <si>
    <t>Полезный отпуск тепловой энергии. Всего:</t>
  </si>
  <si>
    <t>7.</t>
  </si>
  <si>
    <t>Уголь</t>
  </si>
  <si>
    <t>т</t>
  </si>
  <si>
    <t>Неподконтрольные расходы</t>
  </si>
  <si>
    <t>Прибыль</t>
  </si>
  <si>
    <t>Амортизация</t>
  </si>
  <si>
    <t>Ед. измер.</t>
  </si>
  <si>
    <t>Расходы, связанные с производством и реализацией продукции (услуг), всего</t>
  </si>
  <si>
    <t>Операционные (подконтрольные) расходы:</t>
  </si>
  <si>
    <t>Расходы на приобретение сырья и материалов</t>
  </si>
  <si>
    <t>Расходы на ремонт основных средств</t>
  </si>
  <si>
    <t>Расходы на оплату работ и услуг производственного характера, выполняемых по договорам со сторонними организациями</t>
  </si>
  <si>
    <t>Расходы на оплату иных работ и услуг, выполняемых по договорам со сторонними организациями</t>
  </si>
  <si>
    <t>оплата услуг связи</t>
  </si>
  <si>
    <t>оплата вневедомственной охраны</t>
  </si>
  <si>
    <t>оплата коммунальных услуг</t>
  </si>
  <si>
    <t>транспортные услуги</t>
  </si>
  <si>
    <t>Расходы на служебные командировки</t>
  </si>
  <si>
    <t>Расходы на обучение персонала</t>
  </si>
  <si>
    <t>7.1.8.</t>
  </si>
  <si>
    <t>Лизинговые платежи</t>
  </si>
  <si>
    <t>7.1.9.</t>
  </si>
  <si>
    <t>Арендная плата (прочие объекты)</t>
  </si>
  <si>
    <t>7.1.10.</t>
  </si>
  <si>
    <t>7.2.1.</t>
  </si>
  <si>
    <t>Расходы на оплату работ и услуг, оказываемых организациями, осуществляющими регулируемые виды деятельности</t>
  </si>
  <si>
    <t>7.2.2.</t>
  </si>
  <si>
    <t>Расходы на уплату налогов, сборов и других обязательных платежей, в том числе:</t>
  </si>
  <si>
    <t>плата за выбросы и сбросы загрязняющих веществ в окуружающую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</si>
  <si>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налог на прибыль</t>
  </si>
  <si>
    <t>транспортный налог</t>
  </si>
  <si>
    <t>расходы на обязательное страхование</t>
  </si>
  <si>
    <t>7.2.3.</t>
  </si>
  <si>
    <t>Концессионная плата</t>
  </si>
  <si>
    <t>7.2.4.</t>
  </si>
  <si>
    <t>7.2.5.</t>
  </si>
  <si>
    <t>Расходы по сомнительным долгам</t>
  </si>
  <si>
    <t>7.2.6.</t>
  </si>
  <si>
    <t>7.2.7.</t>
  </si>
  <si>
    <t>7.2.8.</t>
  </si>
  <si>
    <t>Расходы на выплаты по договорам займа и кредитным договорам, включая %% по ним</t>
  </si>
  <si>
    <t>Расходы на приобретение энергетических ресурсов, в т.ч.:</t>
  </si>
  <si>
    <t>7.3.1.</t>
  </si>
  <si>
    <t>Расходы на топливо</t>
  </si>
  <si>
    <t>Природный газ</t>
  </si>
  <si>
    <t>расход натурального топлива</t>
  </si>
  <si>
    <t>Дизельное топливо</t>
  </si>
  <si>
    <t>7.3.2.</t>
  </si>
  <si>
    <t>7.3.3.</t>
  </si>
  <si>
    <t>7.3.4.</t>
  </si>
  <si>
    <t>Расходы на воду</t>
  </si>
  <si>
    <t>7.3.5.</t>
  </si>
  <si>
    <t>Расходы на теплоноситель</t>
  </si>
  <si>
    <t>13.</t>
  </si>
  <si>
    <t>7.1.11.</t>
  </si>
  <si>
    <t>Прочие непроизводственные расходы</t>
  </si>
  <si>
    <t>14.</t>
  </si>
  <si>
    <t>Выработка тепловой энергии, всего</t>
  </si>
  <si>
    <t>Покупная тепловая энергия,всего</t>
  </si>
  <si>
    <t>ПАР</t>
  </si>
  <si>
    <t>ВСЕГО</t>
  </si>
  <si>
    <t>Нерегулируемые виды деятельности</t>
  </si>
  <si>
    <t>на виде топлива   природный газ</t>
  </si>
  <si>
    <t>на виде топлива    уголь</t>
  </si>
  <si>
    <t>на виде топлива    мазут</t>
  </si>
  <si>
    <t>на виде топлива  дизельное топливо</t>
  </si>
  <si>
    <t>4.1</t>
  </si>
  <si>
    <t>Отпуск в сеть от собственных тепловых источников</t>
  </si>
  <si>
    <t>поверка приборов</t>
  </si>
  <si>
    <t>расходы по содержанию норм.усл.труда и тех. безопасности (медосмотры, аттестация рабочих мест и прочие)</t>
  </si>
  <si>
    <t>бытовые услуги ( дератизация, дезинфекция, вывоз мусора)</t>
  </si>
  <si>
    <t>пр.услуги производств. характера ( анализ воды, содержание ЖД путей, чистка дымоходов)</t>
  </si>
  <si>
    <t>ГО и ЧС</t>
  </si>
  <si>
    <t>услуги АСУ, информационных технологий</t>
  </si>
  <si>
    <t>подписка на газеты и журналы</t>
  </si>
  <si>
    <t>расходы на ПСМиТ, услуги по содержанию автотранспорта</t>
  </si>
  <si>
    <t>прочие затраты на охрану окружающей среды</t>
  </si>
  <si>
    <t>другие прочие затраты (расходы на прочие водохранительные мероприятия на охрану окружающей среды, Гидромет и т.п.)</t>
  </si>
  <si>
    <t>Прочие расходы (канцтовары)</t>
  </si>
  <si>
    <t>7.2.9.</t>
  </si>
  <si>
    <t>7.2.10.</t>
  </si>
  <si>
    <t>Госпошлина</t>
  </si>
  <si>
    <t>Расходы на услуги банков</t>
  </si>
  <si>
    <t>водный налог</t>
  </si>
  <si>
    <t>ОСАГО</t>
  </si>
  <si>
    <t>обязательное страхование</t>
  </si>
  <si>
    <t>медикаменты</t>
  </si>
  <si>
    <t>ПСМиТ (ГСМ, зап.части), в т.ч.</t>
  </si>
  <si>
    <t>ГСМ</t>
  </si>
  <si>
    <t>зап.части</t>
  </si>
  <si>
    <t>охрана труда, в т.ч.</t>
  </si>
  <si>
    <t>другие материалы, в том числе</t>
  </si>
  <si>
    <t>текущий ремонт</t>
  </si>
  <si>
    <t>капиальный ремонт</t>
  </si>
  <si>
    <t>услуги собственных подразделений</t>
  </si>
  <si>
    <t>Превышение ПДК и ПДВ сверх норм</t>
  </si>
  <si>
    <t>моющие ср-ва, спецодежда, прочие материалы</t>
  </si>
  <si>
    <t>АСУ материалы (активы стоим.до 40000 руб. -множит. и вычислит. техника (компьютеры, принтеры), запчасти для обсл. множит.и вычисл. техники)</t>
  </si>
  <si>
    <t>Активы стоимостью до 40000руб. Общего назначения (инстременты, приспособления)</t>
  </si>
  <si>
    <t>др. вспомог.материалы (запчасти, приборы учета, содержание служебных собак и др.),  материалы на экспл.обор. и т/сетей (техобслуживание)</t>
  </si>
  <si>
    <t>расходы по сбыту (услуги Симплекс по обсл.лицевых счетов, доставка квитанций)</t>
  </si>
  <si>
    <t>оплата нотариальных, информационных, аудиторских и консультативных услуг</t>
  </si>
  <si>
    <t>экспертиза промбезопасности, тех.диагностирование, списание расходов на приобретение лицензий и сертификацию</t>
  </si>
  <si>
    <t>прочие (расходы по оформлению собственности, прочие)</t>
  </si>
  <si>
    <t>расходы на природоохранные мероприятия и прочие расходы</t>
  </si>
  <si>
    <t>Котельные с договорными ценами</t>
  </si>
  <si>
    <t>Поддержание резервной тепловой мощности</t>
  </si>
  <si>
    <t>2020 год</t>
  </si>
  <si>
    <t>7.2.11.</t>
  </si>
  <si>
    <t>Расходы, связанные с созданием нормативных запасов топлива</t>
  </si>
  <si>
    <t>7.1.3.6.</t>
  </si>
  <si>
    <t>социальные выплаты за счет ФОТ</t>
  </si>
  <si>
    <t>Арендная плата (производственные объекты: аренда земли, оборудования)</t>
  </si>
  <si>
    <t>Отчисления на социальные нужды</t>
  </si>
  <si>
    <t>Информация об основных показателях финансово-хозяйственной деятельности, включая структуру основных производственных затрат (в части нерегулируемых видов деятельности)   МП "Калининградтеплосеть" за 2020 год.</t>
  </si>
  <si>
    <t>Расходы на оплату труда, в том числе</t>
  </si>
  <si>
    <t>Дата сдачи годового бухгалтерского баланса в налоговые органы: 25.03.2021г.</t>
  </si>
  <si>
    <t>Себестоимость производимых товаров (оказываемых услуг) по нерегулируемым видам деятельности</t>
  </si>
  <si>
    <t>Выручка от нерегулируемой деятельности по виду деятельности</t>
  </si>
  <si>
    <t>Электрическая энергия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</si>
</sst>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&quot;р.&quot;"/>
    <numFmt numFmtId="179" formatCode="#,##0.00_ ;\-#,##0.00\ "/>
    <numFmt numFmtId="180" formatCode="0.0000"/>
    <numFmt numFmtId="181" formatCode="0.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000"/>
    <numFmt numFmtId="191" formatCode="0.0000000"/>
    <numFmt numFmtId="192" formatCode="0.000000"/>
    <numFmt numFmtId="193" formatCode="0.000000000"/>
    <numFmt numFmtId="194" formatCode="0.0000000000"/>
    <numFmt numFmtId="195" formatCode="000000"/>
    <numFmt numFmtId="196" formatCode="d/m"/>
    <numFmt numFmtId="197" formatCode="#,##0.0"/>
    <numFmt numFmtId="198" formatCode="#,##0.0_р_."/>
    <numFmt numFmtId="199" formatCode="#,##0.00_р_."/>
    <numFmt numFmtId="200" formatCode="#,##0.000"/>
    <numFmt numFmtId="201" formatCode="#,##0_р_."/>
    <numFmt numFmtId="202" formatCode="0.0%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_р_._-;\-* #,##0.0000_р_._-;_-* &quot;-&quot;????_р_._-;_-@_-"/>
    <numFmt numFmtId="206" formatCode="_-* #,##0.000_р_._-;\-* #,##0.000_р_._-;_-* &quot;-&quot;????_р_._-;_-@_-"/>
    <numFmt numFmtId="207" formatCode="_-* #,##0.00_р_._-;\-* #,##0.00_р_._-;_-* &quot;-&quot;????_р_._-;_-@_-"/>
    <numFmt numFmtId="208" formatCode="_-* #,##0.0_р_._-;\-* #,##0.0_р_._-;_-* &quot;-&quot;????_р_._-;_-@_-"/>
    <numFmt numFmtId="209" formatCode="#,##0.0000"/>
    <numFmt numFmtId="210" formatCode="0.000%"/>
    <numFmt numFmtId="211" formatCode="0.0000%"/>
    <numFmt numFmtId="212" formatCode="#,##0.00000"/>
    <numFmt numFmtId="213" formatCode="_(* #,##0.000_);_(* \(#,##0.000\);_(* &quot;-&quot;??_);_(@_)"/>
    <numFmt numFmtId="214" formatCode="0.00000000000"/>
    <numFmt numFmtId="215" formatCode="General_)"/>
    <numFmt numFmtId="216" formatCode="_-* #,##0.0_р_._-;\-* #,##0.0_р_._-;_-* &quot;-&quot;??_р_._-;_-@_-"/>
    <numFmt numFmtId="217" formatCode="_-* #,##0_р_._-;\-* #,##0_р_._-;_-* &quot;-&quot;??_р_._-;_-@_-"/>
    <numFmt numFmtId="218" formatCode="#,##0.000000"/>
    <numFmt numFmtId="219" formatCode="#,##0.0000000"/>
  </numFmts>
  <fonts count="62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 Cyr"/>
      <family val="0"/>
    </font>
    <font>
      <sz val="10"/>
      <name val="Helv"/>
      <family val="0"/>
    </font>
    <font>
      <sz val="10"/>
      <name val="NTHarmon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83" fontId="9" fillId="0" borderId="0" applyFont="0" applyFill="0" applyBorder="0" applyAlignment="0" applyProtection="0"/>
    <xf numFmtId="49" fontId="5" fillId="0" borderId="0" applyBorder="0">
      <alignment vertical="top"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215" fontId="2" fillId="0" borderId="1">
      <alignment/>
      <protection locked="0"/>
    </xf>
    <xf numFmtId="0" fontId="46" fillId="25" borderId="2" applyNumberFormat="0" applyAlignment="0" applyProtection="0"/>
    <xf numFmtId="0" fontId="47" fillId="26" borderId="3" applyNumberFormat="0" applyAlignment="0" applyProtection="0"/>
    <xf numFmtId="0" fontId="48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7" applyBorder="0">
      <alignment horizontal="center" vertical="center" wrapText="1"/>
      <protection/>
    </xf>
    <xf numFmtId="215" fontId="12" fillId="27" borderId="1">
      <alignment/>
      <protection/>
    </xf>
    <xf numFmtId="4" fontId="5" fillId="28" borderId="8" applyBorder="0">
      <alignment horizontal="right"/>
      <protection/>
    </xf>
    <xf numFmtId="0" fontId="52" fillId="0" borderId="9" applyNumberFormat="0" applyFill="0" applyAlignment="0" applyProtection="0"/>
    <xf numFmtId="0" fontId="53" fillId="29" borderId="10" applyNumberFormat="0" applyAlignment="0" applyProtection="0"/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0" fontId="13" fillId="4" borderId="0" applyFill="0">
      <alignment wrapText="1"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7" fillId="0" borderId="0">
      <alignment/>
      <protection/>
    </xf>
    <xf numFmtId="0" fontId="59" fillId="0" borderId="0" applyNumberFormat="0" applyFill="0" applyBorder="0" applyAlignment="0" applyProtection="0"/>
    <xf numFmtId="49" fontId="13" fillId="0" borderId="0">
      <alignment horizontal="center"/>
      <protection/>
    </xf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33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60" fillId="3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0" fillId="0" borderId="0" xfId="66" applyFont="1">
      <alignment/>
      <protection/>
    </xf>
    <xf numFmtId="0" fontId="3" fillId="0" borderId="0" xfId="66" applyFont="1">
      <alignment/>
      <protection/>
    </xf>
    <xf numFmtId="0" fontId="3" fillId="0" borderId="0" xfId="0" applyFont="1" applyAlignment="1">
      <alignment/>
    </xf>
    <xf numFmtId="0" fontId="20" fillId="35" borderId="8" xfId="66" applyFont="1" applyFill="1" applyBorder="1" applyAlignment="1">
      <alignment horizontal="center" vertical="center" wrapText="1"/>
      <protection/>
    </xf>
    <xf numFmtId="0" fontId="20" fillId="0" borderId="0" xfId="66" applyFont="1" applyBorder="1">
      <alignment/>
      <protection/>
    </xf>
    <xf numFmtId="0" fontId="20" fillId="0" borderId="0" xfId="66" applyFont="1" applyBorder="1" applyAlignment="1">
      <alignment horizontal="center" vertical="center" wrapText="1"/>
      <protection/>
    </xf>
    <xf numFmtId="0" fontId="20" fillId="0" borderId="0" xfId="66" applyFont="1" applyBorder="1" applyAlignment="1">
      <alignment vertical="center"/>
      <protection/>
    </xf>
    <xf numFmtId="49" fontId="19" fillId="35" borderId="8" xfId="66" applyNumberFormat="1" applyFont="1" applyFill="1" applyBorder="1" applyAlignment="1">
      <alignment horizontal="center" vertical="center" wrapText="1"/>
      <protection/>
    </xf>
    <xf numFmtId="0" fontId="19" fillId="35" borderId="8" xfId="66" applyFont="1" applyFill="1" applyBorder="1" applyAlignment="1">
      <alignment vertical="center" wrapText="1"/>
      <protection/>
    </xf>
    <xf numFmtId="0" fontId="19" fillId="35" borderId="8" xfId="66" applyFont="1" applyFill="1" applyBorder="1" applyAlignment="1">
      <alignment horizontal="center" vertical="center" wrapText="1"/>
      <protection/>
    </xf>
    <xf numFmtId="4" fontId="19" fillId="35" borderId="8" xfId="66" applyNumberFormat="1" applyFont="1" applyFill="1" applyBorder="1" applyAlignment="1">
      <alignment horizontal="right" vertical="center" wrapText="1"/>
      <protection/>
    </xf>
    <xf numFmtId="0" fontId="23" fillId="0" borderId="0" xfId="66" applyFont="1" applyBorder="1" applyAlignment="1">
      <alignment vertical="center"/>
      <protection/>
    </xf>
    <xf numFmtId="49" fontId="20" fillId="0" borderId="8" xfId="66" applyNumberFormat="1" applyFont="1" applyBorder="1" applyAlignment="1">
      <alignment horizontal="center" vertical="center" wrapText="1"/>
      <protection/>
    </xf>
    <xf numFmtId="0" fontId="20" fillId="0" borderId="8" xfId="66" applyFont="1" applyBorder="1" applyAlignment="1">
      <alignment vertical="center" wrapText="1"/>
      <protection/>
    </xf>
    <xf numFmtId="0" fontId="20" fillId="0" borderId="8" xfId="66" applyFont="1" applyBorder="1" applyAlignment="1">
      <alignment horizontal="center" vertical="center" wrapText="1"/>
      <protection/>
    </xf>
    <xf numFmtId="4" fontId="20" fillId="0" borderId="8" xfId="66" applyNumberFormat="1" applyFont="1" applyBorder="1" applyAlignment="1">
      <alignment horizontal="right" vertical="center" wrapText="1"/>
      <protection/>
    </xf>
    <xf numFmtId="197" fontId="20" fillId="0" borderId="8" xfId="66" applyNumberFormat="1" applyFont="1" applyBorder="1" applyAlignment="1">
      <alignment horizontal="right" vertical="center" wrapText="1"/>
      <protection/>
    </xf>
    <xf numFmtId="49" fontId="20" fillId="35" borderId="8" xfId="66" applyNumberFormat="1" applyFont="1" applyFill="1" applyBorder="1" applyAlignment="1">
      <alignment horizontal="center" vertical="center" wrapText="1"/>
      <protection/>
    </xf>
    <xf numFmtId="0" fontId="20" fillId="35" borderId="8" xfId="66" applyFont="1" applyFill="1" applyBorder="1" applyAlignment="1">
      <alignment vertical="center" wrapText="1"/>
      <protection/>
    </xf>
    <xf numFmtId="4" fontId="20" fillId="35" borderId="8" xfId="66" applyNumberFormat="1" applyFont="1" applyFill="1" applyBorder="1" applyAlignment="1">
      <alignment horizontal="right" vertical="center" wrapText="1"/>
      <protection/>
    </xf>
    <xf numFmtId="0" fontId="19" fillId="0" borderId="0" xfId="66" applyFont="1" applyBorder="1" applyAlignment="1">
      <alignment vertical="center"/>
      <protection/>
    </xf>
    <xf numFmtId="0" fontId="21" fillId="0" borderId="8" xfId="66" applyFont="1" applyBorder="1" applyAlignment="1">
      <alignment vertical="center" wrapText="1"/>
      <protection/>
    </xf>
    <xf numFmtId="0" fontId="21" fillId="0" borderId="8" xfId="66" applyFont="1" applyBorder="1" applyAlignment="1">
      <alignment horizontal="center" vertical="center" wrapText="1"/>
      <protection/>
    </xf>
    <xf numFmtId="4" fontId="20" fillId="0" borderId="8" xfId="66" applyNumberFormat="1" applyFont="1" applyFill="1" applyBorder="1" applyAlignment="1">
      <alignment horizontal="right" vertical="center" wrapText="1"/>
      <protection/>
    </xf>
    <xf numFmtId="49" fontId="19" fillId="36" borderId="8" xfId="66" applyNumberFormat="1" applyFont="1" applyFill="1" applyBorder="1" applyAlignment="1">
      <alignment horizontal="center" vertical="center" wrapText="1"/>
      <protection/>
    </xf>
    <xf numFmtId="0" fontId="19" fillId="36" borderId="8" xfId="66" applyFont="1" applyFill="1" applyBorder="1" applyAlignment="1">
      <alignment horizontal="center" vertical="center" wrapText="1"/>
      <protection/>
    </xf>
    <xf numFmtId="4" fontId="19" fillId="36" borderId="8" xfId="66" applyNumberFormat="1" applyFont="1" applyFill="1" applyBorder="1" applyAlignment="1">
      <alignment horizontal="right" vertical="center" wrapText="1"/>
      <protection/>
    </xf>
    <xf numFmtId="49" fontId="19" fillId="8" borderId="8" xfId="66" applyNumberFormat="1" applyFont="1" applyFill="1" applyBorder="1" applyAlignment="1">
      <alignment horizontal="center" vertical="center" wrapText="1"/>
      <protection/>
    </xf>
    <xf numFmtId="0" fontId="19" fillId="8" borderId="8" xfId="66" applyFont="1" applyFill="1" applyBorder="1" applyAlignment="1">
      <alignment horizontal="center" vertical="center" wrapText="1"/>
      <protection/>
    </xf>
    <xf numFmtId="4" fontId="19" fillId="8" borderId="8" xfId="66" applyNumberFormat="1" applyFont="1" applyFill="1" applyBorder="1" applyAlignment="1">
      <alignment horizontal="right" vertical="center" wrapText="1"/>
      <protection/>
    </xf>
    <xf numFmtId="49" fontId="20" fillId="8" borderId="8" xfId="66" applyNumberFormat="1" applyFont="1" applyFill="1" applyBorder="1" applyAlignment="1">
      <alignment horizontal="center" vertical="center" wrapText="1"/>
      <protection/>
    </xf>
    <xf numFmtId="0" fontId="20" fillId="8" borderId="8" xfId="66" applyFont="1" applyFill="1" applyBorder="1" applyAlignment="1">
      <alignment vertical="center" wrapText="1"/>
      <protection/>
    </xf>
    <xf numFmtId="0" fontId="20" fillId="8" borderId="8" xfId="66" applyFont="1" applyFill="1" applyBorder="1" applyAlignment="1">
      <alignment horizontal="center" vertical="center" wrapText="1"/>
      <protection/>
    </xf>
    <xf numFmtId="4" fontId="20" fillId="8" borderId="8" xfId="66" applyNumberFormat="1" applyFont="1" applyFill="1" applyBorder="1" applyAlignment="1">
      <alignment horizontal="right" vertical="center" wrapText="1"/>
      <protection/>
    </xf>
    <xf numFmtId="49" fontId="20" fillId="37" borderId="8" xfId="66" applyNumberFormat="1" applyFont="1" applyFill="1" applyBorder="1" applyAlignment="1">
      <alignment horizontal="center" vertical="center" wrapText="1"/>
      <protection/>
    </xf>
    <xf numFmtId="0" fontId="20" fillId="37" borderId="8" xfId="66" applyFont="1" applyFill="1" applyBorder="1" applyAlignment="1">
      <alignment horizontal="right" vertical="center" wrapText="1"/>
      <protection/>
    </xf>
    <xf numFmtId="0" fontId="20" fillId="37" borderId="8" xfId="66" applyFont="1" applyFill="1" applyBorder="1" applyAlignment="1">
      <alignment horizontal="center" vertical="center" wrapText="1"/>
      <protection/>
    </xf>
    <xf numFmtId="4" fontId="20" fillId="37" borderId="8" xfId="66" applyNumberFormat="1" applyFont="1" applyFill="1" applyBorder="1" applyAlignment="1">
      <alignment horizontal="right" vertical="center" wrapText="1"/>
      <protection/>
    </xf>
    <xf numFmtId="0" fontId="20" fillId="37" borderId="0" xfId="66" applyFont="1" applyFill="1" applyBorder="1" applyAlignment="1">
      <alignment vertical="center"/>
      <protection/>
    </xf>
    <xf numFmtId="49" fontId="3" fillId="0" borderId="8" xfId="66" applyNumberFormat="1" applyFont="1" applyBorder="1" applyAlignment="1">
      <alignment horizontal="center" vertical="center" wrapText="1"/>
      <protection/>
    </xf>
    <xf numFmtId="49" fontId="4" fillId="38" borderId="8" xfId="68" applyNumberFormat="1" applyFont="1" applyFill="1" applyBorder="1" applyAlignment="1" applyProtection="1">
      <alignment vertical="center" wrapText="1"/>
      <protection/>
    </xf>
    <xf numFmtId="0" fontId="3" fillId="38" borderId="8" xfId="66" applyFont="1" applyFill="1" applyBorder="1" applyAlignment="1">
      <alignment horizontal="center" vertical="center" wrapText="1"/>
      <protection/>
    </xf>
    <xf numFmtId="4" fontId="4" fillId="0" borderId="8" xfId="68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6" applyFont="1" applyBorder="1" applyAlignment="1">
      <alignment vertical="center"/>
      <protection/>
    </xf>
    <xf numFmtId="0" fontId="20" fillId="0" borderId="8" xfId="66" applyFont="1" applyBorder="1" applyAlignment="1">
      <alignment horizontal="right" vertical="center" wrapText="1"/>
      <protection/>
    </xf>
    <xf numFmtId="49" fontId="19" fillId="11" borderId="8" xfId="66" applyNumberFormat="1" applyFont="1" applyFill="1" applyBorder="1" applyAlignment="1">
      <alignment horizontal="center" vertical="center" wrapText="1"/>
      <protection/>
    </xf>
    <xf numFmtId="0" fontId="19" fillId="11" borderId="8" xfId="66" applyFont="1" applyFill="1" applyBorder="1" applyAlignment="1">
      <alignment horizontal="center" vertical="center" wrapText="1"/>
      <protection/>
    </xf>
    <xf numFmtId="4" fontId="19" fillId="11" borderId="8" xfId="66" applyNumberFormat="1" applyFont="1" applyFill="1" applyBorder="1" applyAlignment="1">
      <alignment horizontal="right" vertical="center" wrapText="1"/>
      <protection/>
    </xf>
    <xf numFmtId="49" fontId="20" fillId="11" borderId="8" xfId="66" applyNumberFormat="1" applyFont="1" applyFill="1" applyBorder="1" applyAlignment="1">
      <alignment horizontal="center" vertical="center" wrapText="1"/>
      <protection/>
    </xf>
    <xf numFmtId="0" fontId="20" fillId="11" borderId="8" xfId="66" applyFont="1" applyFill="1" applyBorder="1" applyAlignment="1">
      <alignment vertical="center" wrapText="1"/>
      <protection/>
    </xf>
    <xf numFmtId="0" fontId="20" fillId="11" borderId="8" xfId="66" applyFont="1" applyFill="1" applyBorder="1" applyAlignment="1">
      <alignment horizontal="center" vertical="center" wrapText="1"/>
      <protection/>
    </xf>
    <xf numFmtId="4" fontId="20" fillId="11" borderId="8" xfId="66" applyNumberFormat="1" applyFont="1" applyFill="1" applyBorder="1" applyAlignment="1">
      <alignment horizontal="right" vertical="center" wrapText="1"/>
      <protection/>
    </xf>
    <xf numFmtId="49" fontId="19" fillId="39" borderId="8" xfId="66" applyNumberFormat="1" applyFont="1" applyFill="1" applyBorder="1" applyAlignment="1">
      <alignment horizontal="center" vertical="center" wrapText="1"/>
      <protection/>
    </xf>
    <xf numFmtId="0" fontId="19" fillId="39" borderId="8" xfId="66" applyFont="1" applyFill="1" applyBorder="1" applyAlignment="1">
      <alignment horizontal="center" vertical="center" wrapText="1"/>
      <protection/>
    </xf>
    <xf numFmtId="4" fontId="19" fillId="39" borderId="8" xfId="66" applyNumberFormat="1" applyFont="1" applyFill="1" applyBorder="1" applyAlignment="1">
      <alignment horizontal="right" vertical="center" wrapText="1"/>
      <protection/>
    </xf>
    <xf numFmtId="49" fontId="20" fillId="39" borderId="8" xfId="66" applyNumberFormat="1" applyFont="1" applyFill="1" applyBorder="1" applyAlignment="1">
      <alignment horizontal="center" vertical="center" wrapText="1"/>
      <protection/>
    </xf>
    <xf numFmtId="0" fontId="20" fillId="39" borderId="8" xfId="66" applyFont="1" applyFill="1" applyBorder="1" applyAlignment="1">
      <alignment vertical="center" wrapText="1"/>
      <protection/>
    </xf>
    <xf numFmtId="0" fontId="20" fillId="39" borderId="8" xfId="66" applyFont="1" applyFill="1" applyBorder="1" applyAlignment="1">
      <alignment horizontal="center" vertical="center" wrapText="1"/>
      <protection/>
    </xf>
    <xf numFmtId="4" fontId="20" fillId="39" borderId="8" xfId="66" applyNumberFormat="1" applyFont="1" applyFill="1" applyBorder="1" applyAlignment="1">
      <alignment horizontal="right" vertical="center" wrapText="1"/>
      <protection/>
    </xf>
    <xf numFmtId="0" fontId="20" fillId="36" borderId="8" xfId="66" applyFont="1" applyFill="1" applyBorder="1" applyAlignment="1">
      <alignment vertical="center" wrapText="1"/>
      <protection/>
    </xf>
    <xf numFmtId="0" fontId="20" fillId="36" borderId="8" xfId="66" applyFont="1" applyFill="1" applyBorder="1" applyAlignment="1">
      <alignment horizontal="center" vertical="center" wrapText="1"/>
      <protection/>
    </xf>
    <xf numFmtId="4" fontId="20" fillId="36" borderId="8" xfId="66" applyNumberFormat="1" applyFont="1" applyFill="1" applyBorder="1" applyAlignment="1">
      <alignment horizontal="right" vertical="center" wrapText="1"/>
      <protection/>
    </xf>
    <xf numFmtId="49" fontId="20" fillId="36" borderId="8" xfId="66" applyNumberFormat="1" applyFont="1" applyFill="1" applyBorder="1" applyAlignment="1">
      <alignment horizontal="center" vertical="center" wrapText="1"/>
      <protection/>
    </xf>
    <xf numFmtId="0" fontId="19" fillId="39" borderId="8" xfId="66" applyFont="1" applyFill="1" applyBorder="1" applyAlignment="1">
      <alignment horizontal="left" vertical="center" wrapText="1"/>
      <protection/>
    </xf>
    <xf numFmtId="49" fontId="19" fillId="40" borderId="8" xfId="66" applyNumberFormat="1" applyFont="1" applyFill="1" applyBorder="1" applyAlignment="1">
      <alignment horizontal="center" vertical="center" wrapText="1"/>
      <protection/>
    </xf>
    <xf numFmtId="0" fontId="19" fillId="40" borderId="8" xfId="66" applyFont="1" applyFill="1" applyBorder="1" applyAlignment="1">
      <alignment horizontal="center" vertical="center" wrapText="1"/>
      <protection/>
    </xf>
    <xf numFmtId="4" fontId="19" fillId="40" borderId="8" xfId="66" applyNumberFormat="1" applyFont="1" applyFill="1" applyBorder="1" applyAlignment="1">
      <alignment horizontal="right" vertical="center" wrapText="1"/>
      <protection/>
    </xf>
    <xf numFmtId="49" fontId="3" fillId="38" borderId="8" xfId="67" applyNumberFormat="1" applyFont="1" applyFill="1" applyBorder="1" applyAlignment="1" applyProtection="1">
      <alignment horizontal="right" vertical="center" wrapText="1"/>
      <protection/>
    </xf>
    <xf numFmtId="0" fontId="3" fillId="0" borderId="8" xfId="66" applyFont="1" applyBorder="1" applyAlignment="1">
      <alignment horizontal="center" vertical="center" wrapText="1"/>
      <protection/>
    </xf>
    <xf numFmtId="4" fontId="3" fillId="0" borderId="8" xfId="66" applyNumberFormat="1" applyFont="1" applyFill="1" applyBorder="1" applyAlignment="1">
      <alignment horizontal="right" vertical="center" wrapText="1"/>
      <protection/>
    </xf>
    <xf numFmtId="3" fontId="20" fillId="0" borderId="0" xfId="66" applyNumberFormat="1" applyFont="1" applyAlignment="1">
      <alignment horizontal="center" vertical="center"/>
      <protection/>
    </xf>
    <xf numFmtId="3" fontId="20" fillId="0" borderId="0" xfId="66" applyNumberFormat="1" applyFont="1" applyAlignment="1">
      <alignment horizontal="center"/>
      <protection/>
    </xf>
    <xf numFmtId="3" fontId="20" fillId="0" borderId="0" xfId="66" applyNumberFormat="1" applyFont="1" applyBorder="1" applyAlignment="1">
      <alignment horizontal="center"/>
      <protection/>
    </xf>
    <xf numFmtId="0" fontId="20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0" fontId="20" fillId="0" borderId="0" xfId="66" applyFont="1" applyFill="1" applyBorder="1">
      <alignment/>
      <protection/>
    </xf>
    <xf numFmtId="0" fontId="22" fillId="0" borderId="8" xfId="0" applyFont="1" applyFill="1" applyBorder="1" applyAlignment="1">
      <alignment horizontal="center" vertical="center"/>
    </xf>
    <xf numFmtId="0" fontId="20" fillId="0" borderId="8" xfId="66" applyFont="1" applyFill="1" applyBorder="1" applyAlignment="1">
      <alignment vertical="center"/>
      <protection/>
    </xf>
    <xf numFmtId="4" fontId="23" fillId="0" borderId="8" xfId="66" applyNumberFormat="1" applyFont="1" applyFill="1" applyBorder="1" applyAlignment="1">
      <alignment horizontal="right" vertical="center" wrapText="1"/>
      <protection/>
    </xf>
    <xf numFmtId="0" fontId="23" fillId="0" borderId="8" xfId="66" applyFont="1" applyFill="1" applyBorder="1" applyAlignment="1">
      <alignment vertical="center"/>
      <protection/>
    </xf>
    <xf numFmtId="3" fontId="20" fillId="0" borderId="0" xfId="66" applyNumberFormat="1" applyFont="1" applyFill="1" applyBorder="1" applyAlignment="1">
      <alignment horizontal="center"/>
      <protection/>
    </xf>
    <xf numFmtId="4" fontId="20" fillId="0" borderId="0" xfId="66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38" borderId="8" xfId="66" applyFont="1" applyFill="1" applyBorder="1" applyAlignment="1">
      <alignment horizontal="center" wrapText="1"/>
      <protection/>
    </xf>
    <xf numFmtId="0" fontId="3" fillId="0" borderId="8" xfId="66" applyFont="1" applyFill="1" applyBorder="1" applyAlignment="1">
      <alignment horizontal="center"/>
      <protection/>
    </xf>
    <xf numFmtId="49" fontId="22" fillId="0" borderId="8" xfId="66" applyNumberFormat="1" applyFont="1" applyFill="1" applyBorder="1" applyAlignment="1">
      <alignment horizontal="center" vertical="center" wrapText="1"/>
      <protection/>
    </xf>
    <xf numFmtId="0" fontId="23" fillId="0" borderId="8" xfId="66" applyFont="1" applyFill="1" applyBorder="1" applyAlignment="1">
      <alignment horizontal="center" vertical="center" wrapText="1"/>
      <protection/>
    </xf>
    <xf numFmtId="0" fontId="4" fillId="39" borderId="8" xfId="66" applyFont="1" applyFill="1" applyBorder="1" applyAlignment="1">
      <alignment horizontal="center" vertical="center" wrapText="1"/>
      <protection/>
    </xf>
    <xf numFmtId="0" fontId="22" fillId="0" borderId="14" xfId="66" applyFont="1" applyFill="1" applyBorder="1" applyAlignment="1">
      <alignment horizontal="center" vertical="center" wrapText="1"/>
      <protection/>
    </xf>
    <xf numFmtId="0" fontId="23" fillId="0" borderId="8" xfId="66" applyFont="1" applyFill="1" applyBorder="1" applyAlignment="1">
      <alignment horizontal="left" vertical="center" wrapText="1"/>
      <protection/>
    </xf>
    <xf numFmtId="4" fontId="23" fillId="0" borderId="8" xfId="66" applyNumberFormat="1" applyFont="1" applyBorder="1" applyAlignment="1">
      <alignment horizontal="right" vertical="center" wrapText="1"/>
      <protection/>
    </xf>
    <xf numFmtId="2" fontId="23" fillId="0" borderId="8" xfId="66" applyNumberFormat="1" applyFont="1" applyFill="1" applyBorder="1" applyAlignment="1">
      <alignment vertical="center"/>
      <protection/>
    </xf>
    <xf numFmtId="2" fontId="20" fillId="0" borderId="8" xfId="66" applyNumberFormat="1" applyFont="1" applyFill="1" applyBorder="1" applyAlignment="1">
      <alignment vertical="center"/>
      <protection/>
    </xf>
    <xf numFmtId="4" fontId="21" fillId="0" borderId="8" xfId="66" applyNumberFormat="1" applyFont="1" applyFill="1" applyBorder="1" applyAlignment="1">
      <alignment horizontal="right" vertical="center" wrapText="1"/>
      <protection/>
    </xf>
    <xf numFmtId="2" fontId="21" fillId="0" borderId="8" xfId="66" applyNumberFormat="1" applyFont="1" applyFill="1" applyBorder="1" applyAlignment="1">
      <alignment vertical="center"/>
      <protection/>
    </xf>
    <xf numFmtId="4" fontId="20" fillId="0" borderId="8" xfId="66" applyNumberFormat="1" applyFont="1" applyFill="1" applyBorder="1" applyAlignment="1">
      <alignment vertical="center"/>
      <protection/>
    </xf>
    <xf numFmtId="0" fontId="25" fillId="37" borderId="8" xfId="66" applyFont="1" applyFill="1" applyBorder="1" applyAlignment="1">
      <alignment horizontal="right" vertical="center" wrapText="1"/>
      <protection/>
    </xf>
    <xf numFmtId="4" fontId="25" fillId="37" borderId="8" xfId="66" applyNumberFormat="1" applyFont="1" applyFill="1" applyBorder="1" applyAlignment="1">
      <alignment horizontal="right" vertical="center" wrapText="1"/>
      <protection/>
    </xf>
    <xf numFmtId="0" fontId="26" fillId="0" borderId="8" xfId="66" applyFont="1" applyBorder="1" applyAlignment="1">
      <alignment horizontal="right" vertical="center" wrapText="1"/>
      <protection/>
    </xf>
    <xf numFmtId="0" fontId="26" fillId="0" borderId="8" xfId="66" applyFont="1" applyBorder="1" applyAlignment="1">
      <alignment horizontal="center" vertical="center" wrapText="1"/>
      <protection/>
    </xf>
    <xf numFmtId="4" fontId="26" fillId="37" borderId="8" xfId="66" applyNumberFormat="1" applyFont="1" applyFill="1" applyBorder="1" applyAlignment="1">
      <alignment horizontal="right" vertical="center" wrapText="1"/>
      <protection/>
    </xf>
    <xf numFmtId="0" fontId="23" fillId="37" borderId="8" xfId="66" applyFont="1" applyFill="1" applyBorder="1" applyAlignment="1">
      <alignment horizontal="right" vertical="center" wrapText="1"/>
      <protection/>
    </xf>
    <xf numFmtId="4" fontId="23" fillId="37" borderId="8" xfId="66" applyNumberFormat="1" applyFont="1" applyFill="1" applyBorder="1" applyAlignment="1">
      <alignment horizontal="right" vertical="center" wrapText="1"/>
      <protection/>
    </xf>
    <xf numFmtId="0" fontId="20" fillId="37" borderId="8" xfId="66" applyFont="1" applyFill="1" applyBorder="1" applyAlignment="1">
      <alignment vertical="center" wrapText="1"/>
      <protection/>
    </xf>
    <xf numFmtId="0" fontId="20" fillId="37" borderId="8" xfId="66" applyFont="1" applyFill="1" applyBorder="1" applyAlignment="1">
      <alignment horizontal="center" wrapText="1"/>
      <protection/>
    </xf>
    <xf numFmtId="0" fontId="23" fillId="37" borderId="8" xfId="66" applyFont="1" applyFill="1" applyBorder="1" applyAlignment="1">
      <alignment horizontal="center" wrapText="1"/>
      <protection/>
    </xf>
    <xf numFmtId="0" fontId="25" fillId="37" borderId="8" xfId="66" applyFont="1" applyFill="1" applyBorder="1" applyAlignment="1">
      <alignment horizontal="center" wrapText="1"/>
      <protection/>
    </xf>
    <xf numFmtId="0" fontId="20" fillId="0" borderId="0" xfId="66" applyFont="1" applyBorder="1" applyAlignment="1">
      <alignment horizontal="left" vertical="center"/>
      <protection/>
    </xf>
    <xf numFmtId="4" fontId="61" fillId="0" borderId="8" xfId="66" applyNumberFormat="1" applyFont="1" applyFill="1" applyBorder="1" applyAlignment="1">
      <alignment horizontal="right" vertical="center" wrapText="1"/>
      <protection/>
    </xf>
    <xf numFmtId="4" fontId="61" fillId="11" borderId="8" xfId="66" applyNumberFormat="1" applyFont="1" applyFill="1" applyBorder="1" applyAlignment="1">
      <alignment horizontal="right" vertical="center" wrapText="1"/>
      <protection/>
    </xf>
    <xf numFmtId="4" fontId="3" fillId="0" borderId="8" xfId="66" applyNumberFormat="1" applyFont="1" applyFill="1" applyBorder="1" applyAlignment="1">
      <alignment vertical="center"/>
      <protection/>
    </xf>
    <xf numFmtId="197" fontId="19" fillId="35" borderId="8" xfId="66" applyNumberFormat="1" applyFont="1" applyFill="1" applyBorder="1" applyAlignment="1">
      <alignment horizontal="right" vertical="center" wrapText="1"/>
      <protection/>
    </xf>
    <xf numFmtId="0" fontId="20" fillId="0" borderId="0" xfId="66" applyFont="1" applyAlignment="1">
      <alignment horizontal="right"/>
      <protection/>
    </xf>
    <xf numFmtId="0" fontId="20" fillId="0" borderId="0" xfId="66" applyFont="1" applyAlignment="1">
      <alignment horizontal="left" vertical="center"/>
      <protection/>
    </xf>
    <xf numFmtId="0" fontId="24" fillId="0" borderId="0" xfId="66" applyFont="1" applyBorder="1" applyAlignment="1">
      <alignment horizontal="center" vertical="center" wrapText="1"/>
      <protection/>
    </xf>
    <xf numFmtId="0" fontId="19" fillId="0" borderId="14" xfId="66" applyFont="1" applyFill="1" applyBorder="1" applyAlignment="1">
      <alignment horizontal="center" vertical="center"/>
      <protection/>
    </xf>
    <xf numFmtId="0" fontId="19" fillId="0" borderId="15" xfId="66" applyFont="1" applyFill="1" applyBorder="1" applyAlignment="1">
      <alignment horizontal="center" vertical="center"/>
      <protection/>
    </xf>
    <xf numFmtId="0" fontId="19" fillId="0" borderId="16" xfId="66" applyFont="1" applyFill="1" applyBorder="1" applyAlignment="1">
      <alignment horizontal="center" vertical="center"/>
      <protection/>
    </xf>
    <xf numFmtId="0" fontId="22" fillId="35" borderId="17" xfId="66" applyFont="1" applyFill="1" applyBorder="1" applyAlignment="1">
      <alignment horizontal="center" vertical="center" wrapText="1"/>
      <protection/>
    </xf>
    <xf numFmtId="0" fontId="22" fillId="35" borderId="18" xfId="66" applyFont="1" applyFill="1" applyBorder="1" applyAlignment="1">
      <alignment horizontal="center" vertical="center" wrapText="1"/>
      <protection/>
    </xf>
    <xf numFmtId="0" fontId="22" fillId="35" borderId="19" xfId="66" applyFont="1" applyFill="1" applyBorder="1" applyAlignment="1">
      <alignment horizontal="center" vertical="center" wrapText="1"/>
      <protection/>
    </xf>
    <xf numFmtId="0" fontId="22" fillId="35" borderId="20" xfId="66" applyFont="1" applyFill="1" applyBorder="1" applyAlignment="1">
      <alignment horizontal="center" vertical="center" wrapText="1"/>
      <protection/>
    </xf>
    <xf numFmtId="0" fontId="22" fillId="35" borderId="21" xfId="66" applyFont="1" applyFill="1" applyBorder="1" applyAlignment="1">
      <alignment horizontal="center" vertical="center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_Анализ факта" xfId="66"/>
    <cellStyle name="Обычный_тарифы на 2002г с 1-01" xfId="67"/>
    <cellStyle name="Обычный_Тепло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Текстовый" xfId="77"/>
    <cellStyle name="Тысячи [0]_3Com" xfId="78"/>
    <cellStyle name="Тысячи_3Com" xfId="79"/>
    <cellStyle name="Comma" xfId="80"/>
    <cellStyle name="Comma [0]" xfId="81"/>
    <cellStyle name="Формула" xfId="82"/>
    <cellStyle name="ФормулаВБ" xfId="83"/>
    <cellStyle name="ФормулаНаКонтроль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41;&#1086;&#1085;&#1076;&#1072;&#1088;&#1077;&#1085;&#1082;&#1086;\&#1058;&#1072;&#1073;&#1083;&#1080;&#1094;&#1072;%201.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58;&#1077;&#1087;&#1083;&#1086;\&#1056;&#1072;&#1089;&#1095;&#1077;&#1090;&#1099;%20&#1076;&#1083;&#1103;%20&#1058;&#1077;&#1087;&#1083;&#1086;&#1074;&#1099;&#1093;%20&#1089;&#1077;&#1090;&#1077;&#1081;\&#1044;&#1080;&#1085;&#1089;&#1082;&#1080;&#1077;%20&#1090;&#1077;&#1087;&#1083;&#1086;&#1074;&#1099;&#1077;%20&#1089;&#1077;&#1090;&#1080;\&#1056;&#1072;&#1089;&#1095;&#1077;&#1090;%20&#1101;&#1083;&#1077;&#1082;&#1090;&#1088;&#1086;&#1101;&#1085;&#1077;&#1088;&#1075;&#1080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53;&#1077;&#1083;&#1083;&#1080;\&#1058;&#1077;&#1087;&#1083;&#1086;\2013%20&#1075;&#1086;&#1076;\&#1055;&#1083;&#1072;&#1085;%20&#1085;&#1072;%202013%20&#1075;&#1086;&#1076;%20&#1045;&#1048;&#1040;&#1057;\4.%20&#1041;&#1040;&#1051;&#1040;&#1053;&#1057;%202013%20&#1075;&#1086;&#1076;%20&#1058;&#1045;&#1055;&#1051;&#1054;%20&#1087;&#1086;%20&#1052;&#1054;%20&#1096;&#1072;&#1073;&#1083;&#1086;&#1085;&#1099;\40%20BALANCE.CALC.TARIFF.WARM.2013YEAR_&#1057;&#1074;&#1077;&#1090;&#1083;&#1086;&#1075;&#1086;&#1088;&#1089;&#1082;&#1080;&#1081;%20&#1043;&#1054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.16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 электроэнергии"/>
      <sheetName val="Расчет электроэнергии Кубаньэне"/>
      <sheetName val="Расчет э-э 12,28,29,37"/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VLDIntegrityProv"/>
      <sheetName val="modVLDProv"/>
      <sheetName val="modVLDProvTM"/>
      <sheetName val="modBalPr"/>
      <sheetName val="modBalTr"/>
      <sheetName val="modCalc"/>
      <sheetName val="modCalcCombi"/>
      <sheetName val="modCalcYear"/>
      <sheetName val="modFuel"/>
      <sheetName val="modCommandButton"/>
      <sheetName val="modTM1"/>
      <sheetName val="modTM2"/>
      <sheetName val="modfrmTemplateMode"/>
      <sheetName val="modCloneData"/>
      <sheetName val="modfrmOrg"/>
      <sheetName val="modCommonProcedures"/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БПр"/>
      <sheetName val="БТр"/>
      <sheetName val="К год"/>
      <sheetName val="К 1 янв"/>
      <sheetName val="К 1 июл"/>
      <sheetName val="ТС.К 1 сен"/>
      <sheetName val="К (к) 1 янв"/>
      <sheetName val="К (к) 1 июл"/>
      <sheetName val="ТС.К (к) 1 сен"/>
      <sheetName val="Т 1 янв"/>
      <sheetName val="Т 1 июл"/>
      <sheetName val="ТС.Т 1 сен"/>
      <sheetName val="ТМ1 1 янв"/>
      <sheetName val="ТМ1 1 июл"/>
      <sheetName val="ТС.ТМ1 1 сен"/>
      <sheetName val="ТМ2 1 янв"/>
      <sheetName val="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VLD"/>
      <sheetName val="modDataRegion"/>
      <sheetName val="modDF"/>
      <sheetName val="modListOrg"/>
      <sheetName val="modfrmRegion"/>
      <sheetName val="modVLDProvGeneralProc"/>
      <sheetName val="modfrmCheckInIsInProgress"/>
      <sheetName val="modfrmPLAN1XUpdateIsInProgress"/>
      <sheetName val="modVLDOrgUniqueness"/>
      <sheetName val="modfrmReestr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20">
        <row r="6">
          <cell r="E6" t="str">
            <v>теплоснабжения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zoomScale="85" zoomScaleNormal="85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11" sqref="F111"/>
    </sheetView>
  </sheetViews>
  <sheetFormatPr defaultColWidth="8.875" defaultRowHeight="12.75"/>
  <cols>
    <col min="1" max="1" width="9.125" style="75" customWidth="1"/>
    <col min="2" max="2" width="51.375" style="2" customWidth="1"/>
    <col min="3" max="3" width="12.875" style="2" customWidth="1"/>
    <col min="4" max="4" width="16.375" style="83" customWidth="1"/>
    <col min="5" max="5" width="16.125" style="83" customWidth="1"/>
    <col min="6" max="6" width="19.125" style="83" customWidth="1"/>
    <col min="7" max="7" width="19.00390625" style="83" customWidth="1"/>
    <col min="8" max="8" width="8.875" style="3" customWidth="1"/>
    <col min="9" max="10" width="16.00390625" style="3" bestFit="1" customWidth="1"/>
    <col min="11" max="16384" width="8.875" style="3" customWidth="1"/>
  </cols>
  <sheetData>
    <row r="1" spans="1:7" s="5" customFormat="1" ht="15.75" customHeight="1">
      <c r="A1" s="115" t="s">
        <v>154</v>
      </c>
      <c r="B1" s="115"/>
      <c r="C1" s="115"/>
      <c r="D1" s="115"/>
      <c r="E1" s="115"/>
      <c r="F1" s="115"/>
      <c r="G1" s="115"/>
    </row>
    <row r="2" spans="1:7" s="5" customFormat="1" ht="15.75" customHeight="1">
      <c r="A2" s="115"/>
      <c r="B2" s="115"/>
      <c r="C2" s="115"/>
      <c r="D2" s="115"/>
      <c r="E2" s="115"/>
      <c r="F2" s="115"/>
      <c r="G2" s="115"/>
    </row>
    <row r="3" spans="1:7" s="5" customFormat="1" ht="42.75" customHeight="1">
      <c r="A3" s="115"/>
      <c r="B3" s="115"/>
      <c r="C3" s="115"/>
      <c r="D3" s="115"/>
      <c r="E3" s="115"/>
      <c r="F3" s="115"/>
      <c r="G3" s="115"/>
    </row>
    <row r="4" spans="1:7" s="5" customFormat="1" ht="45.75" customHeight="1">
      <c r="A4" s="121" t="s">
        <v>22</v>
      </c>
      <c r="B4" s="121" t="s">
        <v>3</v>
      </c>
      <c r="C4" s="121" t="s">
        <v>46</v>
      </c>
      <c r="D4" s="116" t="s">
        <v>101</v>
      </c>
      <c r="E4" s="117"/>
      <c r="F4" s="118"/>
      <c r="G4" s="119" t="s">
        <v>100</v>
      </c>
    </row>
    <row r="5" spans="1:7" s="6" customFormat="1" ht="63.75" customHeight="1">
      <c r="A5" s="122"/>
      <c r="B5" s="122"/>
      <c r="C5" s="122"/>
      <c r="D5" s="89" t="s">
        <v>99</v>
      </c>
      <c r="E5" s="89" t="s">
        <v>146</v>
      </c>
      <c r="F5" s="89" t="s">
        <v>145</v>
      </c>
      <c r="G5" s="120"/>
    </row>
    <row r="6" spans="1:7" s="6" customFormat="1" ht="35.25" customHeight="1">
      <c r="A6" s="123"/>
      <c r="B6" s="123"/>
      <c r="C6" s="123"/>
      <c r="D6" s="77" t="s">
        <v>147</v>
      </c>
      <c r="E6" s="77" t="s">
        <v>147</v>
      </c>
      <c r="F6" s="77" t="s">
        <v>147</v>
      </c>
      <c r="G6" s="77" t="s">
        <v>147</v>
      </c>
    </row>
    <row r="7" spans="1:7" s="7" customFormat="1" ht="15" customHeight="1">
      <c r="A7" s="84">
        <v>1</v>
      </c>
      <c r="B7" s="84">
        <v>2</v>
      </c>
      <c r="C7" s="84">
        <v>3</v>
      </c>
      <c r="D7" s="85">
        <v>4</v>
      </c>
      <c r="E7" s="85">
        <v>5</v>
      </c>
      <c r="F7" s="85">
        <v>6</v>
      </c>
      <c r="G7" s="85">
        <v>7</v>
      </c>
    </row>
    <row r="8" spans="1:7" s="7" customFormat="1" ht="47.25" customHeight="1">
      <c r="A8" s="8" t="s">
        <v>8</v>
      </c>
      <c r="B8" s="9" t="s">
        <v>97</v>
      </c>
      <c r="C8" s="10" t="s">
        <v>7</v>
      </c>
      <c r="D8" s="11">
        <f>SUM(D9:D12)</f>
        <v>2293.46</v>
      </c>
      <c r="E8" s="11">
        <f>SUM(E9:E12)</f>
        <v>0</v>
      </c>
      <c r="F8" s="11">
        <f>SUM(F9:F12)</f>
        <v>1840</v>
      </c>
      <c r="G8" s="11">
        <f>D8+E8+F8</f>
        <v>4133.46</v>
      </c>
    </row>
    <row r="9" spans="1:7" s="12" customFormat="1" ht="18.75" customHeight="1">
      <c r="A9" s="86"/>
      <c r="B9" s="90" t="s">
        <v>102</v>
      </c>
      <c r="C9" s="87" t="s">
        <v>7</v>
      </c>
      <c r="D9" s="79">
        <v>2293.46</v>
      </c>
      <c r="E9" s="80"/>
      <c r="F9" s="80">
        <v>1327.13</v>
      </c>
      <c r="G9" s="80">
        <f aca="true" t="shared" si="0" ref="G9:G19">D9+E9+F9</f>
        <v>3620.59</v>
      </c>
    </row>
    <row r="10" spans="1:7" s="12" customFormat="1" ht="18.75" customHeight="1">
      <c r="A10" s="86"/>
      <c r="B10" s="90" t="s">
        <v>103</v>
      </c>
      <c r="C10" s="87" t="s">
        <v>7</v>
      </c>
      <c r="D10" s="79"/>
      <c r="E10" s="80"/>
      <c r="F10" s="80">
        <v>512.87</v>
      </c>
      <c r="G10" s="80">
        <f t="shared" si="0"/>
        <v>512.87</v>
      </c>
    </row>
    <row r="11" spans="1:7" s="12" customFormat="1" ht="18.75" customHeight="1">
      <c r="A11" s="86"/>
      <c r="B11" s="90" t="s">
        <v>104</v>
      </c>
      <c r="C11" s="87" t="s">
        <v>7</v>
      </c>
      <c r="D11" s="79"/>
      <c r="E11" s="80"/>
      <c r="F11" s="92"/>
      <c r="G11" s="92"/>
    </row>
    <row r="12" spans="1:7" s="12" customFormat="1" ht="18" customHeight="1">
      <c r="A12" s="86"/>
      <c r="B12" s="90" t="s">
        <v>105</v>
      </c>
      <c r="C12" s="87" t="s">
        <v>7</v>
      </c>
      <c r="D12" s="79"/>
      <c r="E12" s="80"/>
      <c r="F12" s="92"/>
      <c r="G12" s="92"/>
    </row>
    <row r="13" spans="1:7" s="7" customFormat="1" ht="15.75">
      <c r="A13" s="13" t="s">
        <v>12</v>
      </c>
      <c r="B13" s="14" t="s">
        <v>34</v>
      </c>
      <c r="C13" s="15" t="s">
        <v>7</v>
      </c>
      <c r="D13" s="16">
        <f>SUM(D14:D17)</f>
        <v>51.56</v>
      </c>
      <c r="E13" s="93">
        <f>SUM(E14:E17)</f>
        <v>0</v>
      </c>
      <c r="F13" s="93">
        <f>SUM(F14:F17)</f>
        <v>23.235</v>
      </c>
      <c r="G13" s="93">
        <f t="shared" si="0"/>
        <v>74.795</v>
      </c>
    </row>
    <row r="14" spans="1:7" s="7" customFormat="1" ht="15.75">
      <c r="A14" s="13"/>
      <c r="B14" s="90" t="s">
        <v>102</v>
      </c>
      <c r="C14" s="87" t="s">
        <v>7</v>
      </c>
      <c r="D14" s="91">
        <v>51.56</v>
      </c>
      <c r="E14" s="78"/>
      <c r="F14" s="80">
        <v>4.725</v>
      </c>
      <c r="G14" s="80">
        <f t="shared" si="0"/>
        <v>56.285000000000004</v>
      </c>
    </row>
    <row r="15" spans="1:7" s="7" customFormat="1" ht="15.75">
      <c r="A15" s="13"/>
      <c r="B15" s="90" t="s">
        <v>103</v>
      </c>
      <c r="C15" s="87" t="s">
        <v>7</v>
      </c>
      <c r="D15" s="91"/>
      <c r="E15" s="78"/>
      <c r="F15" s="80">
        <v>18.51</v>
      </c>
      <c r="G15" s="80">
        <f t="shared" si="0"/>
        <v>18.51</v>
      </c>
    </row>
    <row r="16" spans="1:7" s="7" customFormat="1" ht="15.75">
      <c r="A16" s="13"/>
      <c r="B16" s="90" t="s">
        <v>104</v>
      </c>
      <c r="C16" s="87" t="s">
        <v>7</v>
      </c>
      <c r="D16" s="91"/>
      <c r="E16" s="78"/>
      <c r="F16" s="92"/>
      <c r="G16" s="92"/>
    </row>
    <row r="17" spans="1:7" s="7" customFormat="1" ht="15.75">
      <c r="A17" s="13"/>
      <c r="B17" s="90" t="s">
        <v>105</v>
      </c>
      <c r="C17" s="87" t="s">
        <v>7</v>
      </c>
      <c r="D17" s="91"/>
      <c r="E17" s="78"/>
      <c r="F17" s="92"/>
      <c r="G17" s="92"/>
    </row>
    <row r="18" spans="1:7" s="7" customFormat="1" ht="15.75">
      <c r="A18" s="13" t="s">
        <v>31</v>
      </c>
      <c r="B18" s="14" t="s">
        <v>35</v>
      </c>
      <c r="C18" s="15" t="s">
        <v>9</v>
      </c>
      <c r="D18" s="16">
        <f>D13/D8*100</f>
        <v>2.248131643891762</v>
      </c>
      <c r="E18" s="17"/>
      <c r="F18" s="96">
        <f>F13/F8*100</f>
        <v>1.2627717391304347</v>
      </c>
      <c r="G18" s="96">
        <f t="shared" si="0"/>
        <v>3.510903383022197</v>
      </c>
    </row>
    <row r="19" spans="1:7" s="7" customFormat="1" ht="15.75">
      <c r="A19" s="18" t="s">
        <v>14</v>
      </c>
      <c r="B19" s="19" t="s">
        <v>10</v>
      </c>
      <c r="C19" s="4" t="s">
        <v>7</v>
      </c>
      <c r="D19" s="20">
        <v>0</v>
      </c>
      <c r="E19" s="20">
        <v>0</v>
      </c>
      <c r="F19" s="20">
        <v>0</v>
      </c>
      <c r="G19" s="20">
        <f t="shared" si="0"/>
        <v>0</v>
      </c>
    </row>
    <row r="20" spans="1:7" s="7" customFormat="1" ht="15.75">
      <c r="A20" s="13" t="s">
        <v>15</v>
      </c>
      <c r="B20" s="14" t="s">
        <v>4</v>
      </c>
      <c r="C20" s="15" t="s">
        <v>7</v>
      </c>
      <c r="D20" s="96">
        <f>D8-D13+D19</f>
        <v>2241.9</v>
      </c>
      <c r="E20" s="96">
        <f>E8-E13+E19</f>
        <v>0</v>
      </c>
      <c r="F20" s="96">
        <f>F8-F13+F19</f>
        <v>1816.765</v>
      </c>
      <c r="G20" s="96">
        <f>G8-G13+G19</f>
        <v>4058.665</v>
      </c>
    </row>
    <row r="21" spans="1:7" s="7" customFormat="1" ht="31.5">
      <c r="A21" s="13" t="s">
        <v>106</v>
      </c>
      <c r="B21" s="14" t="s">
        <v>107</v>
      </c>
      <c r="C21" s="15" t="s">
        <v>7</v>
      </c>
      <c r="D21" s="16">
        <f>SUM(D22:D25)</f>
        <v>2241.9</v>
      </c>
      <c r="E21" s="16">
        <f>SUM(E22:E25)</f>
        <v>0</v>
      </c>
      <c r="F21" s="16">
        <f>SUM(F22:F25)</f>
        <v>1816.7649999999999</v>
      </c>
      <c r="G21" s="16">
        <f>SUM(G22:G25)</f>
        <v>4058.6650000000004</v>
      </c>
    </row>
    <row r="22" spans="1:7" s="7" customFormat="1" ht="15.75">
      <c r="A22" s="13"/>
      <c r="B22" s="90" t="s">
        <v>102</v>
      </c>
      <c r="C22" s="87" t="s">
        <v>7</v>
      </c>
      <c r="D22" s="91">
        <v>2241.9</v>
      </c>
      <c r="E22" s="91"/>
      <c r="F22" s="91">
        <v>1322.405</v>
      </c>
      <c r="G22" s="91">
        <f>D22+E22+F22</f>
        <v>3564.3050000000003</v>
      </c>
    </row>
    <row r="23" spans="1:7" s="7" customFormat="1" ht="15.75">
      <c r="A23" s="13"/>
      <c r="B23" s="90" t="s">
        <v>103</v>
      </c>
      <c r="C23" s="87" t="s">
        <v>7</v>
      </c>
      <c r="D23" s="91"/>
      <c r="E23" s="91"/>
      <c r="F23" s="91">
        <v>494.36</v>
      </c>
      <c r="G23" s="91">
        <f>D23+E23+F23</f>
        <v>494.36</v>
      </c>
    </row>
    <row r="24" spans="1:7" s="7" customFormat="1" ht="15.75">
      <c r="A24" s="13"/>
      <c r="B24" s="90" t="s">
        <v>104</v>
      </c>
      <c r="C24" s="87" t="s">
        <v>7</v>
      </c>
      <c r="D24" s="91"/>
      <c r="E24" s="91"/>
      <c r="F24" s="91"/>
      <c r="G24" s="91"/>
    </row>
    <row r="25" spans="1:7" s="7" customFormat="1" ht="15.75">
      <c r="A25" s="13"/>
      <c r="B25" s="90" t="s">
        <v>105</v>
      </c>
      <c r="C25" s="87" t="s">
        <v>7</v>
      </c>
      <c r="D25" s="91"/>
      <c r="E25" s="91"/>
      <c r="F25" s="91"/>
      <c r="G25" s="91"/>
    </row>
    <row r="26" spans="1:7" s="7" customFormat="1" ht="15.75">
      <c r="A26" s="13" t="s">
        <v>16</v>
      </c>
      <c r="B26" s="14" t="s">
        <v>5</v>
      </c>
      <c r="C26" s="15" t="s">
        <v>7</v>
      </c>
      <c r="D26" s="78"/>
      <c r="E26" s="78"/>
      <c r="F26" s="16">
        <v>246.57</v>
      </c>
      <c r="G26" s="91">
        <f>D26+E26+F26</f>
        <v>246.57</v>
      </c>
    </row>
    <row r="27" spans="1:7" s="7" customFormat="1" ht="15.75">
      <c r="A27" s="13" t="s">
        <v>6</v>
      </c>
      <c r="B27" s="14" t="s">
        <v>36</v>
      </c>
      <c r="C27" s="15" t="s">
        <v>9</v>
      </c>
      <c r="D27" s="16">
        <f>D26/D20*100</f>
        <v>0</v>
      </c>
      <c r="E27" s="16"/>
      <c r="F27" s="16">
        <f>F26/F20*100</f>
        <v>13.571925923275712</v>
      </c>
      <c r="G27" s="91">
        <f>D27+E27+F27</f>
        <v>13.571925923275712</v>
      </c>
    </row>
    <row r="28" spans="1:7" s="21" customFormat="1" ht="33.75" customHeight="1">
      <c r="A28" s="8" t="s">
        <v>17</v>
      </c>
      <c r="B28" s="9" t="s">
        <v>39</v>
      </c>
      <c r="C28" s="10" t="s">
        <v>7</v>
      </c>
      <c r="D28" s="112">
        <f>D20-D26</f>
        <v>2241.9</v>
      </c>
      <c r="E28" s="11">
        <f>E20-E26</f>
        <v>0</v>
      </c>
      <c r="F28" s="11">
        <f>F20-F26</f>
        <v>1570.1950000000002</v>
      </c>
      <c r="G28" s="11">
        <f>G20-G26</f>
        <v>3812.095</v>
      </c>
    </row>
    <row r="29" spans="1:7" s="7" customFormat="1" ht="15.75">
      <c r="A29" s="13"/>
      <c r="B29" s="22" t="s">
        <v>37</v>
      </c>
      <c r="C29" s="23" t="s">
        <v>7</v>
      </c>
      <c r="D29" s="78"/>
      <c r="E29" s="78"/>
      <c r="F29" s="95"/>
      <c r="G29" s="95"/>
    </row>
    <row r="30" spans="1:7" s="7" customFormat="1" ht="15.75">
      <c r="A30" s="13"/>
      <c r="B30" s="22" t="s">
        <v>38</v>
      </c>
      <c r="C30" s="23" t="s">
        <v>7</v>
      </c>
      <c r="D30" s="94">
        <f>SUM(D31:D33)</f>
        <v>2241.9</v>
      </c>
      <c r="E30" s="94">
        <f>SUM(E31:E33)</f>
        <v>0</v>
      </c>
      <c r="F30" s="94">
        <f>SUM(F31:F33)</f>
        <v>1570.2</v>
      </c>
      <c r="G30" s="95">
        <f>D30+E30+F30</f>
        <v>3812.1000000000004</v>
      </c>
    </row>
    <row r="31" spans="1:7" s="7" customFormat="1" ht="15.75">
      <c r="A31" s="13"/>
      <c r="B31" s="14" t="s">
        <v>23</v>
      </c>
      <c r="C31" s="15" t="s">
        <v>7</v>
      </c>
      <c r="D31" s="24"/>
      <c r="E31" s="24"/>
      <c r="F31" s="24"/>
      <c r="G31" s="95"/>
    </row>
    <row r="32" spans="1:7" s="7" customFormat="1" ht="15.75">
      <c r="A32" s="13"/>
      <c r="B32" s="14" t="s">
        <v>24</v>
      </c>
      <c r="C32" s="15" t="s">
        <v>7</v>
      </c>
      <c r="D32" s="24"/>
      <c r="E32" s="24"/>
      <c r="F32" s="24">
        <v>1570.2</v>
      </c>
      <c r="G32" s="95">
        <f>D32+E32+F32</f>
        <v>1570.2</v>
      </c>
    </row>
    <row r="33" spans="1:7" s="7" customFormat="1" ht="15.75">
      <c r="A33" s="13"/>
      <c r="B33" s="14" t="s">
        <v>33</v>
      </c>
      <c r="C33" s="15" t="s">
        <v>7</v>
      </c>
      <c r="D33" s="24">
        <v>2241.9</v>
      </c>
      <c r="E33" s="24"/>
      <c r="F33" s="24"/>
      <c r="G33" s="95">
        <f>D33+E33+F33</f>
        <v>2241.9</v>
      </c>
    </row>
    <row r="34" spans="1:7" s="21" customFormat="1" ht="48" customHeight="1">
      <c r="A34" s="25" t="s">
        <v>40</v>
      </c>
      <c r="B34" s="26" t="s">
        <v>47</v>
      </c>
      <c r="C34" s="26" t="s">
        <v>11</v>
      </c>
      <c r="D34" s="27">
        <f>SUM(D35,D81,D102)</f>
        <v>5319.977490029999</v>
      </c>
      <c r="E34" s="27">
        <f>SUM(E35,E81,E102)</f>
        <v>2258.9300386819996</v>
      </c>
      <c r="F34" s="27">
        <f>SUM(F35,F81,F102)</f>
        <v>6625.49230997</v>
      </c>
      <c r="G34" s="27">
        <f>SUM(G35,G81,G102)</f>
        <v>14204.399838682</v>
      </c>
    </row>
    <row r="35" spans="1:7" s="21" customFormat="1" ht="31.5">
      <c r="A35" s="28" t="s">
        <v>18</v>
      </c>
      <c r="B35" s="29" t="s">
        <v>48</v>
      </c>
      <c r="C35" s="29" t="s">
        <v>11</v>
      </c>
      <c r="D35" s="30">
        <f>SUM(D36,D48,D52,D54,D68,D75:D80)</f>
        <v>2311.965257199999</v>
      </c>
      <c r="E35" s="30">
        <f>SUM(E36,E48,E52,E54,E68,E75:E80)</f>
        <v>1138.6661907019998</v>
      </c>
      <c r="F35" s="30">
        <f>SUM(F36,F48,F52,F54,F68,F75:F80)</f>
        <v>2651.6387149100005</v>
      </c>
      <c r="G35" s="30">
        <f>SUM(G36,G48,G52,G54,G68,G75:G80)</f>
        <v>6102.270162812</v>
      </c>
    </row>
    <row r="36" spans="1:7" s="7" customFormat="1" ht="31.5">
      <c r="A36" s="31" t="s">
        <v>25</v>
      </c>
      <c r="B36" s="32" t="s">
        <v>49</v>
      </c>
      <c r="C36" s="33" t="s">
        <v>11</v>
      </c>
      <c r="D36" s="34">
        <f>SUM(D37:D38)</f>
        <v>76.53624540999999</v>
      </c>
      <c r="E36" s="34">
        <f>SUM(E37:E38)</f>
        <v>47.681235371999996</v>
      </c>
      <c r="F36" s="34">
        <f>SUM(F37:F38)</f>
        <v>93.29403472</v>
      </c>
      <c r="G36" s="34">
        <f>SUM(G37:G38)</f>
        <v>217.511515502</v>
      </c>
    </row>
    <row r="37" spans="1:7" s="39" customFormat="1" ht="15.75">
      <c r="A37" s="35"/>
      <c r="B37" s="36" t="s">
        <v>32</v>
      </c>
      <c r="C37" s="105" t="s">
        <v>11</v>
      </c>
      <c r="D37" s="38">
        <v>25.94054</v>
      </c>
      <c r="E37" s="38">
        <v>5.99534</v>
      </c>
      <c r="F37" s="38">
        <v>3.89393</v>
      </c>
      <c r="G37" s="38">
        <f>SUM(D37,E37,F37)</f>
        <v>35.829809999999995</v>
      </c>
    </row>
    <row r="38" spans="1:7" s="39" customFormat="1" ht="15.75">
      <c r="A38" s="35"/>
      <c r="B38" s="36" t="s">
        <v>131</v>
      </c>
      <c r="C38" s="105" t="s">
        <v>11</v>
      </c>
      <c r="D38" s="38">
        <f>SUM(D39,D42,D45:D47)</f>
        <v>50.59570541</v>
      </c>
      <c r="E38" s="38">
        <f>SUM(E39,E42,E45:E47)</f>
        <v>41.685895372</v>
      </c>
      <c r="F38" s="38">
        <f>SUM(F39,F42,F45:F47)</f>
        <v>89.40010472</v>
      </c>
      <c r="G38" s="38">
        <f aca="true" t="shared" si="1" ref="G38:G47">SUM(D38,E38,F38)</f>
        <v>181.681705502</v>
      </c>
    </row>
    <row r="39" spans="1:7" s="39" customFormat="1" ht="15.75">
      <c r="A39" s="35"/>
      <c r="B39" s="102" t="s">
        <v>130</v>
      </c>
      <c r="C39" s="106" t="s">
        <v>11</v>
      </c>
      <c r="D39" s="38">
        <f>SUM(D40:D41)</f>
        <v>24.46356956</v>
      </c>
      <c r="E39" s="38">
        <f>SUM(E40:E41)</f>
        <v>8.607058762</v>
      </c>
      <c r="F39" s="38">
        <f>SUM(F40:F41)</f>
        <v>22.08885324</v>
      </c>
      <c r="G39" s="38">
        <f t="shared" si="1"/>
        <v>55.159481561999996</v>
      </c>
    </row>
    <row r="40" spans="1:7" s="39" customFormat="1" ht="15.75">
      <c r="A40" s="35"/>
      <c r="B40" s="97" t="s">
        <v>136</v>
      </c>
      <c r="C40" s="107" t="s">
        <v>11</v>
      </c>
      <c r="D40" s="38">
        <f>11.0650278+13.3863633</f>
        <v>24.4513911</v>
      </c>
      <c r="E40" s="38">
        <f>2.8475284+5.740722082</f>
        <v>8.588250482</v>
      </c>
      <c r="F40" s="38">
        <f>6.49716858+15.59168466-F41</f>
        <v>22.072342199999998</v>
      </c>
      <c r="G40" s="38">
        <f t="shared" si="1"/>
        <v>55.111983781999996</v>
      </c>
    </row>
    <row r="41" spans="1:7" s="39" customFormat="1" ht="15.75">
      <c r="A41" s="35"/>
      <c r="B41" s="97" t="s">
        <v>126</v>
      </c>
      <c r="C41" s="107" t="s">
        <v>11</v>
      </c>
      <c r="D41" s="38">
        <f>0.00096757+0.01121089</f>
        <v>0.012178459999999999</v>
      </c>
      <c r="E41" s="38">
        <f>0.0013564+0.01745188</f>
        <v>0.01880828</v>
      </c>
      <c r="F41" s="38">
        <f>0.00183837+0.01467267</f>
        <v>0.01651104</v>
      </c>
      <c r="G41" s="38">
        <f t="shared" si="1"/>
        <v>0.04749778</v>
      </c>
    </row>
    <row r="42" spans="1:7" s="39" customFormat="1" ht="15.75">
      <c r="A42" s="35"/>
      <c r="B42" s="102" t="s">
        <v>127</v>
      </c>
      <c r="C42" s="106" t="s">
        <v>11</v>
      </c>
      <c r="D42" s="103">
        <f>SUM(D43:D44)</f>
        <v>5.05542059</v>
      </c>
      <c r="E42" s="103">
        <f>SUM(E43:E44)</f>
        <v>14.52723356</v>
      </c>
      <c r="F42" s="103">
        <f>SUM(F43:F44)</f>
        <v>22.23970933</v>
      </c>
      <c r="G42" s="38">
        <f t="shared" si="1"/>
        <v>41.82236348</v>
      </c>
    </row>
    <row r="43" spans="1:7" s="39" customFormat="1" ht="15.75">
      <c r="A43" s="35"/>
      <c r="B43" s="97" t="s">
        <v>128</v>
      </c>
      <c r="C43" s="107" t="s">
        <v>11</v>
      </c>
      <c r="D43" s="98">
        <v>4.05064273</v>
      </c>
      <c r="E43" s="98">
        <v>11.96341087</v>
      </c>
      <c r="F43" s="98">
        <v>17.59250605</v>
      </c>
      <c r="G43" s="38">
        <f t="shared" si="1"/>
        <v>33.60655965</v>
      </c>
    </row>
    <row r="44" spans="1:7" s="39" customFormat="1" ht="15.75">
      <c r="A44" s="35"/>
      <c r="B44" s="97" t="s">
        <v>129</v>
      </c>
      <c r="C44" s="107" t="s">
        <v>11</v>
      </c>
      <c r="D44" s="98">
        <f>0.79464206+0.2101358</f>
        <v>1.0047778600000001</v>
      </c>
      <c r="E44" s="98">
        <f>2.1927414+0.37108129</f>
        <v>2.5638226900000003</v>
      </c>
      <c r="F44" s="98">
        <f>2.32872973+2.31847355</f>
        <v>4.64720328</v>
      </c>
      <c r="G44" s="38">
        <f t="shared" si="1"/>
        <v>8.21580383</v>
      </c>
    </row>
    <row r="45" spans="1:7" s="39" customFormat="1" ht="60">
      <c r="A45" s="35"/>
      <c r="B45" s="102" t="s">
        <v>137</v>
      </c>
      <c r="C45" s="106" t="s">
        <v>11</v>
      </c>
      <c r="D45" s="38">
        <v>2.84947956</v>
      </c>
      <c r="E45" s="38">
        <v>2.53945155</v>
      </c>
      <c r="F45" s="38">
        <v>2.79874065</v>
      </c>
      <c r="G45" s="38">
        <f t="shared" si="1"/>
        <v>8.18767176</v>
      </c>
    </row>
    <row r="46" spans="1:7" s="39" customFormat="1" ht="34.5" customHeight="1">
      <c r="A46" s="35"/>
      <c r="B46" s="102" t="s">
        <v>138</v>
      </c>
      <c r="C46" s="106" t="s">
        <v>11</v>
      </c>
      <c r="D46" s="38">
        <v>17.0855096</v>
      </c>
      <c r="E46" s="38">
        <v>11.258164</v>
      </c>
      <c r="F46" s="38">
        <f>0.20273211+34.78335735</f>
        <v>34.98608946</v>
      </c>
      <c r="G46" s="38">
        <f t="shared" si="1"/>
        <v>63.329763060000005</v>
      </c>
    </row>
    <row r="47" spans="1:7" s="39" customFormat="1" ht="54" customHeight="1">
      <c r="A47" s="35"/>
      <c r="B47" s="102" t="s">
        <v>139</v>
      </c>
      <c r="C47" s="105" t="s">
        <v>11</v>
      </c>
      <c r="D47" s="38">
        <f>0.33646416+0.70003115+0.0898877+0.00632815+0.00901494</f>
        <v>1.1417261</v>
      </c>
      <c r="E47" s="38">
        <f>1.19833534+2.50645264+0.15814762+0.8910519</f>
        <v>4.7539875</v>
      </c>
      <c r="F47" s="38">
        <v>7.28671204</v>
      </c>
      <c r="G47" s="38">
        <f t="shared" si="1"/>
        <v>13.182425640000002</v>
      </c>
    </row>
    <row r="48" spans="1:7" s="7" customFormat="1" ht="15.75">
      <c r="A48" s="31" t="s">
        <v>26</v>
      </c>
      <c r="B48" s="32" t="s">
        <v>50</v>
      </c>
      <c r="C48" s="33" t="s">
        <v>11</v>
      </c>
      <c r="D48" s="34">
        <f>SUM(D49:D51)</f>
        <v>97.54501583</v>
      </c>
      <c r="E48" s="34">
        <f>SUM(E49:E51)</f>
        <v>260.65209642</v>
      </c>
      <c r="F48" s="34">
        <f>SUM(F49:F51)</f>
        <v>292.72329757</v>
      </c>
      <c r="G48" s="34">
        <f>SUM(G49:G51)</f>
        <v>650.92040982</v>
      </c>
    </row>
    <row r="49" spans="1:7" s="7" customFormat="1" ht="15.75">
      <c r="A49" s="35"/>
      <c r="B49" s="104" t="s">
        <v>132</v>
      </c>
      <c r="C49" s="37" t="s">
        <v>11</v>
      </c>
      <c r="D49" s="38">
        <v>43.45770203</v>
      </c>
      <c r="E49" s="38">
        <v>50.53097023</v>
      </c>
      <c r="F49" s="38">
        <v>135.66008663</v>
      </c>
      <c r="G49" s="38">
        <f>SUM(D49,E49,F49)</f>
        <v>229.64875889</v>
      </c>
    </row>
    <row r="50" spans="1:7" s="7" customFormat="1" ht="15.75">
      <c r="A50" s="35"/>
      <c r="B50" s="104" t="s">
        <v>133</v>
      </c>
      <c r="C50" s="37" t="s">
        <v>11</v>
      </c>
      <c r="D50" s="38">
        <v>41.70860326</v>
      </c>
      <c r="E50" s="38">
        <v>204.32548325</v>
      </c>
      <c r="F50" s="38">
        <v>48.69697908</v>
      </c>
      <c r="G50" s="38">
        <f>SUM(D50,E50,F50)</f>
        <v>294.73106558999996</v>
      </c>
    </row>
    <row r="51" spans="1:7" s="7" customFormat="1" ht="15.75">
      <c r="A51" s="35"/>
      <c r="B51" s="104" t="s">
        <v>134</v>
      </c>
      <c r="C51" s="37" t="s">
        <v>11</v>
      </c>
      <c r="D51" s="38">
        <v>12.37871054</v>
      </c>
      <c r="E51" s="38">
        <v>5.79564294</v>
      </c>
      <c r="F51" s="38">
        <v>108.36623186</v>
      </c>
      <c r="G51" s="38">
        <f>SUM(D51,E51,F51)</f>
        <v>126.54058534</v>
      </c>
    </row>
    <row r="52" spans="1:7" s="7" customFormat="1" ht="15.75">
      <c r="A52" s="31" t="s">
        <v>27</v>
      </c>
      <c r="B52" s="32" t="s">
        <v>155</v>
      </c>
      <c r="C52" s="33" t="s">
        <v>11</v>
      </c>
      <c r="D52" s="34">
        <f>1948.30047397+D53</f>
        <v>1949.31079707</v>
      </c>
      <c r="E52" s="34">
        <f>734.5462+E53</f>
        <v>734.5506913</v>
      </c>
      <c r="F52" s="34">
        <f>1402.9556402+F53</f>
        <v>1403.0716905200002</v>
      </c>
      <c r="G52" s="34">
        <f>D52+E52+F52</f>
        <v>4086.9331788900004</v>
      </c>
    </row>
    <row r="53" spans="1:7" s="44" customFormat="1" ht="19.5" customHeight="1">
      <c r="A53" s="40" t="s">
        <v>150</v>
      </c>
      <c r="B53" s="41" t="s">
        <v>151</v>
      </c>
      <c r="C53" s="42" t="s">
        <v>11</v>
      </c>
      <c r="D53" s="43">
        <v>1.0103231</v>
      </c>
      <c r="E53" s="43">
        <v>0.0044913</v>
      </c>
      <c r="F53" s="43">
        <v>0.11605032</v>
      </c>
      <c r="G53" s="43">
        <f>SUM(D53,E53,F53)</f>
        <v>1.13086472</v>
      </c>
    </row>
    <row r="54" spans="1:7" s="7" customFormat="1" ht="63">
      <c r="A54" s="31" t="s">
        <v>28</v>
      </c>
      <c r="B54" s="32" t="s">
        <v>51</v>
      </c>
      <c r="C54" s="33" t="s">
        <v>11</v>
      </c>
      <c r="D54" s="34">
        <f>SUM(D55,D56,D57,D58,D59,D60,D61,D62,D63,D64,D65)</f>
        <v>164.88423505</v>
      </c>
      <c r="E54" s="34">
        <f>SUM(E55,E56,E57,E58,E59,E60,E61,E62,E63,E64,E65)</f>
        <v>78.08878141999998</v>
      </c>
      <c r="F54" s="34">
        <f>SUM(F55,F56,F57,F58,F59,F60,F61,F62,F63,F64,F65)</f>
        <v>841.2109092200001</v>
      </c>
      <c r="G54" s="34">
        <f>SUM(G55,G56,G57,G58,G59,G60,G61,G62,G63,G64,G65)</f>
        <v>1084.18392569</v>
      </c>
    </row>
    <row r="55" spans="1:7" s="7" customFormat="1" ht="15.75">
      <c r="A55" s="35"/>
      <c r="B55" s="36" t="s">
        <v>108</v>
      </c>
      <c r="C55" s="37" t="s">
        <v>11</v>
      </c>
      <c r="D55" s="38">
        <v>3.24654641</v>
      </c>
      <c r="E55" s="38">
        <v>5.4140343</v>
      </c>
      <c r="F55" s="38">
        <v>17.42372533</v>
      </c>
      <c r="G55" s="38">
        <f aca="true" t="shared" si="2" ref="G55:G67">SUM(D55,E55,F55)</f>
        <v>26.08430604</v>
      </c>
    </row>
    <row r="56" spans="1:7" s="7" customFormat="1" ht="41.25" customHeight="1">
      <c r="A56" s="35"/>
      <c r="B56" s="36" t="s">
        <v>115</v>
      </c>
      <c r="C56" s="37" t="s">
        <v>11</v>
      </c>
      <c r="D56" s="38">
        <v>3.92510612</v>
      </c>
      <c r="E56" s="38">
        <v>5.30461249</v>
      </c>
      <c r="F56" s="38">
        <v>5.75889298</v>
      </c>
      <c r="G56" s="38">
        <f t="shared" si="2"/>
        <v>14.988611590000001</v>
      </c>
    </row>
    <row r="57" spans="1:7" s="7" customFormat="1" ht="31.5">
      <c r="A57" s="35"/>
      <c r="B57" s="36" t="s">
        <v>113</v>
      </c>
      <c r="C57" s="37" t="s">
        <v>11</v>
      </c>
      <c r="D57" s="38">
        <f>11.96874124+0.16820377</f>
        <v>12.13694501</v>
      </c>
      <c r="E57" s="38">
        <f>12.77321408+0.21098815</f>
        <v>12.984202230000001</v>
      </c>
      <c r="F57" s="38">
        <f>9.82256987+0.20942816</f>
        <v>10.03199803</v>
      </c>
      <c r="G57" s="38">
        <f t="shared" si="2"/>
        <v>35.153145269999996</v>
      </c>
    </row>
    <row r="58" spans="1:7" s="7" customFormat="1" ht="15.75">
      <c r="A58" s="35"/>
      <c r="B58" s="36" t="s">
        <v>112</v>
      </c>
      <c r="C58" s="37" t="s">
        <v>11</v>
      </c>
      <c r="D58" s="38">
        <v>110.21572089</v>
      </c>
      <c r="E58" s="38">
        <v>40.50865534</v>
      </c>
      <c r="F58" s="38">
        <v>689.39823538</v>
      </c>
      <c r="G58" s="38">
        <f t="shared" si="2"/>
        <v>840.1226116099999</v>
      </c>
    </row>
    <row r="59" spans="1:7" s="7" customFormat="1" ht="47.25">
      <c r="A59" s="35"/>
      <c r="B59" s="36" t="s">
        <v>109</v>
      </c>
      <c r="C59" s="37" t="s">
        <v>11</v>
      </c>
      <c r="D59" s="38">
        <v>8.8750501</v>
      </c>
      <c r="E59" s="38">
        <v>3.71211781</v>
      </c>
      <c r="F59" s="38">
        <v>7.66050858</v>
      </c>
      <c r="G59" s="38">
        <f t="shared" si="2"/>
        <v>20.24767649</v>
      </c>
    </row>
    <row r="60" spans="1:7" s="7" customFormat="1" ht="52.5" customHeight="1">
      <c r="A60" s="35"/>
      <c r="B60" s="36" t="s">
        <v>142</v>
      </c>
      <c r="C60" s="37" t="s">
        <v>11</v>
      </c>
      <c r="D60" s="38">
        <f>17.44431387+0.05229935+0.093196</f>
        <v>17.589809219999996</v>
      </c>
      <c r="E60" s="38">
        <f>2.15832981+0.08416703+0.07720812</f>
        <v>2.31970496</v>
      </c>
      <c r="F60" s="38">
        <f>81.55652108+0.07373921</f>
        <v>81.63026029</v>
      </c>
      <c r="G60" s="38">
        <f t="shared" si="2"/>
        <v>101.53977447</v>
      </c>
    </row>
    <row r="61" spans="1:7" s="7" customFormat="1" ht="31.5">
      <c r="A61" s="35"/>
      <c r="B61" s="36" t="s">
        <v>110</v>
      </c>
      <c r="C61" s="37" t="s">
        <v>11</v>
      </c>
      <c r="D61" s="38">
        <v>3.90190798</v>
      </c>
      <c r="E61" s="38">
        <v>1.32462118</v>
      </c>
      <c r="F61" s="38">
        <v>2.49306013</v>
      </c>
      <c r="G61" s="38">
        <f t="shared" si="2"/>
        <v>7.71958929</v>
      </c>
    </row>
    <row r="62" spans="1:7" s="7" customFormat="1" ht="47.25">
      <c r="A62" s="35"/>
      <c r="B62" s="36" t="s">
        <v>111</v>
      </c>
      <c r="C62" s="37" t="s">
        <v>11</v>
      </c>
      <c r="D62" s="38">
        <v>3.4359454</v>
      </c>
      <c r="E62" s="38">
        <v>4.37178893</v>
      </c>
      <c r="F62" s="38">
        <v>15.16426295</v>
      </c>
      <c r="G62" s="38">
        <f t="shared" si="2"/>
        <v>22.97199728</v>
      </c>
    </row>
    <row r="63" spans="1:7" s="7" customFormat="1" ht="47.25">
      <c r="A63" s="35"/>
      <c r="B63" s="36" t="s">
        <v>140</v>
      </c>
      <c r="C63" s="37" t="s">
        <v>11</v>
      </c>
      <c r="D63" s="38">
        <v>0.316</v>
      </c>
      <c r="E63" s="38">
        <v>0.1945</v>
      </c>
      <c r="F63" s="38">
        <v>0.17015</v>
      </c>
      <c r="G63" s="38">
        <f t="shared" si="2"/>
        <v>0.68065</v>
      </c>
    </row>
    <row r="64" spans="1:7" s="7" customFormat="1" ht="15.75">
      <c r="A64" s="35"/>
      <c r="B64" s="36" t="s">
        <v>114</v>
      </c>
      <c r="C64" s="37" t="s">
        <v>11</v>
      </c>
      <c r="D64" s="38">
        <v>0.61051836</v>
      </c>
      <c r="E64" s="38">
        <v>0.44343528</v>
      </c>
      <c r="F64" s="38">
        <v>0.50443464</v>
      </c>
      <c r="G64" s="38">
        <f t="shared" si="2"/>
        <v>1.55838828</v>
      </c>
    </row>
    <row r="65" spans="1:7" s="7" customFormat="1" ht="31.5">
      <c r="A65" s="35"/>
      <c r="B65" s="36" t="s">
        <v>144</v>
      </c>
      <c r="C65" s="37" t="s">
        <v>11</v>
      </c>
      <c r="D65" s="38">
        <f>SUM(D66:D67)</f>
        <v>0.63068556</v>
      </c>
      <c r="E65" s="38">
        <f>SUM(E66:E67)</f>
        <v>1.5111089</v>
      </c>
      <c r="F65" s="38">
        <f>SUM(F66:F67)</f>
        <v>10.97538091</v>
      </c>
      <c r="G65" s="38">
        <f t="shared" si="2"/>
        <v>13.11717537</v>
      </c>
    </row>
    <row r="66" spans="1:7" s="7" customFormat="1" ht="15.75">
      <c r="A66" s="35"/>
      <c r="B66" s="97" t="s">
        <v>116</v>
      </c>
      <c r="C66" s="97" t="s">
        <v>11</v>
      </c>
      <c r="D66" s="38">
        <v>0.1726557</v>
      </c>
      <c r="E66" s="38">
        <v>0.91339135</v>
      </c>
      <c r="F66" s="38">
        <v>0.05604349</v>
      </c>
      <c r="G66" s="38">
        <f t="shared" si="2"/>
        <v>1.14209054</v>
      </c>
    </row>
    <row r="67" spans="1:7" s="7" customFormat="1" ht="38.25">
      <c r="A67" s="35"/>
      <c r="B67" s="97" t="s">
        <v>117</v>
      </c>
      <c r="C67" s="97" t="s">
        <v>11</v>
      </c>
      <c r="D67" s="38">
        <v>0.45802986</v>
      </c>
      <c r="E67" s="38">
        <v>0.59771755</v>
      </c>
      <c r="F67" s="38">
        <v>10.91933742</v>
      </c>
      <c r="G67" s="38">
        <f t="shared" si="2"/>
        <v>11.97508483</v>
      </c>
    </row>
    <row r="68" spans="1:7" s="7" customFormat="1" ht="47.25">
      <c r="A68" s="31" t="s">
        <v>29</v>
      </c>
      <c r="B68" s="32" t="s">
        <v>52</v>
      </c>
      <c r="C68" s="33" t="s">
        <v>11</v>
      </c>
      <c r="D68" s="34">
        <f>SUM(D69:D74)</f>
        <v>11.57881707</v>
      </c>
      <c r="E68" s="34">
        <f>SUM(E69:E74)</f>
        <v>10.63571545</v>
      </c>
      <c r="F68" s="34">
        <f>SUM(F69:F74)</f>
        <v>11.24018179</v>
      </c>
      <c r="G68" s="34">
        <f>SUM(G69:G74)</f>
        <v>33.45471431</v>
      </c>
    </row>
    <row r="69" spans="1:7" s="7" customFormat="1" ht="22.5" customHeight="1">
      <c r="A69" s="13"/>
      <c r="B69" s="45" t="s">
        <v>53</v>
      </c>
      <c r="C69" s="15" t="s">
        <v>11</v>
      </c>
      <c r="D69" s="24">
        <v>7.88060846</v>
      </c>
      <c r="E69" s="24">
        <v>6.46675477</v>
      </c>
      <c r="F69" s="24">
        <v>8.04629786</v>
      </c>
      <c r="G69" s="96">
        <f>SUM(D69,E69,F69)</f>
        <v>22.39366109</v>
      </c>
    </row>
    <row r="70" spans="1:7" s="7" customFormat="1" ht="15.75">
      <c r="A70" s="13"/>
      <c r="B70" s="45" t="s">
        <v>54</v>
      </c>
      <c r="C70" s="15" t="s">
        <v>11</v>
      </c>
      <c r="D70" s="24"/>
      <c r="E70" s="24"/>
      <c r="F70" s="24"/>
      <c r="G70" s="96"/>
    </row>
    <row r="71" spans="1:7" s="7" customFormat="1" ht="15.75">
      <c r="A71" s="13"/>
      <c r="B71" s="45" t="s">
        <v>55</v>
      </c>
      <c r="C71" s="15" t="s">
        <v>11</v>
      </c>
      <c r="D71" s="24">
        <v>3.24252425</v>
      </c>
      <c r="E71" s="24">
        <v>3.27283424</v>
      </c>
      <c r="F71" s="24">
        <v>2.86655979</v>
      </c>
      <c r="G71" s="96">
        <f>SUM(D71,E71,F71)</f>
        <v>9.38191828</v>
      </c>
    </row>
    <row r="72" spans="1:7" s="7" customFormat="1" ht="15.75">
      <c r="A72" s="13"/>
      <c r="B72" s="45" t="s">
        <v>56</v>
      </c>
      <c r="C72" s="15" t="s">
        <v>11</v>
      </c>
      <c r="D72" s="24"/>
      <c r="E72" s="24"/>
      <c r="F72" s="24"/>
      <c r="G72" s="96"/>
    </row>
    <row r="73" spans="1:7" s="7" customFormat="1" ht="31.5">
      <c r="A73" s="13"/>
      <c r="B73" s="45" t="s">
        <v>141</v>
      </c>
      <c r="C73" s="15" t="s">
        <v>11</v>
      </c>
      <c r="D73" s="24">
        <v>0.45568436</v>
      </c>
      <c r="E73" s="24">
        <v>0.89612644</v>
      </c>
      <c r="F73" s="24">
        <v>0.32732414</v>
      </c>
      <c r="G73" s="96">
        <f>SUM(D73,E73,F73)</f>
        <v>1.67913494</v>
      </c>
    </row>
    <row r="74" spans="1:7" s="7" customFormat="1" ht="31.5">
      <c r="A74" s="13"/>
      <c r="B74" s="45" t="s">
        <v>143</v>
      </c>
      <c r="C74" s="15" t="s">
        <v>11</v>
      </c>
      <c r="D74" s="24"/>
      <c r="E74" s="24"/>
      <c r="F74" s="24"/>
      <c r="G74" s="96"/>
    </row>
    <row r="75" spans="1:7" s="7" customFormat="1" ht="31.5" customHeight="1">
      <c r="A75" s="31" t="s">
        <v>30</v>
      </c>
      <c r="B75" s="32" t="s">
        <v>57</v>
      </c>
      <c r="C75" s="33" t="s">
        <v>11</v>
      </c>
      <c r="D75" s="34">
        <v>0.0421466</v>
      </c>
      <c r="E75" s="34">
        <v>0.02956849</v>
      </c>
      <c r="F75" s="34">
        <v>0.0450367</v>
      </c>
      <c r="G75" s="34">
        <f>SUM(D75,E75,F75)</f>
        <v>0.11675179</v>
      </c>
    </row>
    <row r="76" spans="1:7" s="7" customFormat="1" ht="15.75">
      <c r="A76" s="31" t="s">
        <v>2</v>
      </c>
      <c r="B76" s="32" t="s">
        <v>58</v>
      </c>
      <c r="C76" s="33" t="s">
        <v>11</v>
      </c>
      <c r="D76" s="34">
        <v>1.92715208</v>
      </c>
      <c r="E76" s="34">
        <v>1.33401616</v>
      </c>
      <c r="F76" s="34">
        <v>1.38882994</v>
      </c>
      <c r="G76" s="34">
        <f>SUM(D76,E76,F76)</f>
        <v>4.64999818</v>
      </c>
    </row>
    <row r="77" spans="1:7" s="7" customFormat="1" ht="15.75">
      <c r="A77" s="31" t="s">
        <v>59</v>
      </c>
      <c r="B77" s="32" t="s">
        <v>60</v>
      </c>
      <c r="C77" s="33" t="s">
        <v>11</v>
      </c>
      <c r="D77" s="34"/>
      <c r="E77" s="34"/>
      <c r="F77" s="34"/>
      <c r="G77" s="34"/>
    </row>
    <row r="78" spans="1:8" s="7" customFormat="1" ht="15.75">
      <c r="A78" s="31" t="s">
        <v>61</v>
      </c>
      <c r="B78" s="32" t="s">
        <v>62</v>
      </c>
      <c r="C78" s="33" t="s">
        <v>11</v>
      </c>
      <c r="D78" s="34"/>
      <c r="E78" s="34"/>
      <c r="F78" s="34"/>
      <c r="G78" s="34"/>
      <c r="H78" s="108"/>
    </row>
    <row r="79" spans="1:7" s="7" customFormat="1" ht="15.75">
      <c r="A79" s="31" t="s">
        <v>63</v>
      </c>
      <c r="B79" s="32" t="s">
        <v>118</v>
      </c>
      <c r="C79" s="33" t="s">
        <v>11</v>
      </c>
      <c r="D79" s="34">
        <v>3.63948542</v>
      </c>
      <c r="E79" s="34">
        <v>3.30973683</v>
      </c>
      <c r="F79" s="34">
        <v>3.40152128</v>
      </c>
      <c r="G79" s="34">
        <f>SUM(D79,E79,F79)</f>
        <v>10.350743529999999</v>
      </c>
    </row>
    <row r="80" spans="1:7" s="7" customFormat="1" ht="15.75">
      <c r="A80" s="31" t="s">
        <v>94</v>
      </c>
      <c r="B80" s="32" t="s">
        <v>95</v>
      </c>
      <c r="C80" s="33" t="s">
        <v>11</v>
      </c>
      <c r="D80" s="34">
        <v>6.50136267</v>
      </c>
      <c r="E80" s="34">
        <v>2.38434926</v>
      </c>
      <c r="F80" s="34">
        <v>5.26321317</v>
      </c>
      <c r="G80" s="34">
        <f>SUM(D80,E80,F80)</f>
        <v>14.1489251</v>
      </c>
    </row>
    <row r="81" spans="1:7" s="21" customFormat="1" ht="41.25" customHeight="1">
      <c r="A81" s="46" t="s">
        <v>19</v>
      </c>
      <c r="B81" s="47" t="s">
        <v>43</v>
      </c>
      <c r="C81" s="47" t="s">
        <v>11</v>
      </c>
      <c r="D81" s="48">
        <f>SUM(D82,D83,D93,D94,D95,D96,D97,D98,D99,D100,D101)</f>
        <v>1037.02537283</v>
      </c>
      <c r="E81" s="48">
        <f>SUM(E82,E83,E93,E94,E95,E96,E97,E98,E99,E100,E101)</f>
        <v>1120.26384798</v>
      </c>
      <c r="F81" s="48">
        <f>SUM(F82,F83,F93,F94,F95,F96,F97,F98,F99,F100,F101)</f>
        <v>1872.7598750599998</v>
      </c>
      <c r="G81" s="48">
        <f>SUM(G82,G83,G93,G94,G95,G96,G97,G98,G99,G100,G101)</f>
        <v>4030.0490958699997</v>
      </c>
    </row>
    <row r="82" spans="1:7" s="7" customFormat="1" ht="63">
      <c r="A82" s="49" t="s">
        <v>64</v>
      </c>
      <c r="B82" s="50" t="s">
        <v>65</v>
      </c>
      <c r="C82" s="51" t="s">
        <v>11</v>
      </c>
      <c r="D82" s="48"/>
      <c r="E82" s="48"/>
      <c r="F82" s="48"/>
      <c r="G82" s="48"/>
    </row>
    <row r="83" spans="1:7" s="7" customFormat="1" ht="47.25">
      <c r="A83" s="49" t="s">
        <v>66</v>
      </c>
      <c r="B83" s="50" t="s">
        <v>67</v>
      </c>
      <c r="C83" s="51" t="s">
        <v>11</v>
      </c>
      <c r="D83" s="52">
        <f>SUM(D84:D90)</f>
        <v>17.05172422</v>
      </c>
      <c r="E83" s="52">
        <f>SUM(E84:E90)</f>
        <v>82.09275963</v>
      </c>
      <c r="F83" s="52">
        <f>SUM(F84:F90)</f>
        <v>10.601244970000002</v>
      </c>
      <c r="G83" s="52">
        <f>SUM(G84:G90)</f>
        <v>109.74572882</v>
      </c>
    </row>
    <row r="84" spans="1:7" s="7" customFormat="1" ht="94.5">
      <c r="A84" s="13"/>
      <c r="B84" s="45" t="s">
        <v>68</v>
      </c>
      <c r="C84" s="15" t="s">
        <v>11</v>
      </c>
      <c r="D84" s="109">
        <v>1.29154307</v>
      </c>
      <c r="E84" s="109">
        <v>0.89447309</v>
      </c>
      <c r="F84" s="109">
        <v>1.03296476</v>
      </c>
      <c r="G84" s="96">
        <f>SUM(D84,E84,F84)</f>
        <v>3.21898092</v>
      </c>
    </row>
    <row r="85" spans="1:7" s="7" customFormat="1" ht="15.75">
      <c r="A85" s="13"/>
      <c r="B85" s="45" t="s">
        <v>69</v>
      </c>
      <c r="C85" s="15" t="s">
        <v>11</v>
      </c>
      <c r="D85" s="109"/>
      <c r="E85" s="109"/>
      <c r="F85" s="109"/>
      <c r="G85" s="96"/>
    </row>
    <row r="86" spans="1:7" s="7" customFormat="1" ht="15.75">
      <c r="A86" s="13"/>
      <c r="B86" s="45" t="s">
        <v>1</v>
      </c>
      <c r="C86" s="15" t="s">
        <v>11</v>
      </c>
      <c r="D86" s="109">
        <v>15.08449637</v>
      </c>
      <c r="E86" s="109">
        <v>79.91126288</v>
      </c>
      <c r="F86" s="109">
        <v>7.5450591</v>
      </c>
      <c r="G86" s="109">
        <f aca="true" t="shared" si="3" ref="G86:G92">SUM(D86,E86,F86)</f>
        <v>102.54081835</v>
      </c>
    </row>
    <row r="87" spans="1:7" s="7" customFormat="1" ht="15.75">
      <c r="A87" s="13"/>
      <c r="B87" s="45" t="s">
        <v>70</v>
      </c>
      <c r="C87" s="15" t="s">
        <v>11</v>
      </c>
      <c r="D87" s="109">
        <v>0.30731515</v>
      </c>
      <c r="E87" s="109">
        <v>0.60524785</v>
      </c>
      <c r="F87" s="109">
        <v>1.26288607</v>
      </c>
      <c r="G87" s="109">
        <f t="shared" si="3"/>
        <v>2.17544907</v>
      </c>
    </row>
    <row r="88" spans="1:7" s="7" customFormat="1" ht="15.75">
      <c r="A88" s="13"/>
      <c r="B88" s="45" t="s">
        <v>0</v>
      </c>
      <c r="C88" s="15" t="s">
        <v>11</v>
      </c>
      <c r="D88" s="109"/>
      <c r="E88" s="109"/>
      <c r="F88" s="109"/>
      <c r="G88" s="109"/>
    </row>
    <row r="89" spans="1:7" s="7" customFormat="1" ht="15.75">
      <c r="A89" s="13"/>
      <c r="B89" s="45" t="s">
        <v>123</v>
      </c>
      <c r="C89" s="15" t="s">
        <v>11</v>
      </c>
      <c r="D89" s="109">
        <v>0.10652155</v>
      </c>
      <c r="E89" s="109">
        <v>0.07384523</v>
      </c>
      <c r="F89" s="109">
        <v>0.08699537</v>
      </c>
      <c r="G89" s="109">
        <f t="shared" si="3"/>
        <v>0.26736215</v>
      </c>
    </row>
    <row r="90" spans="1:7" s="7" customFormat="1" ht="15.75">
      <c r="A90" s="13"/>
      <c r="B90" s="45" t="s">
        <v>71</v>
      </c>
      <c r="C90" s="15" t="s">
        <v>11</v>
      </c>
      <c r="D90" s="96">
        <f>SUM(D91:D92)</f>
        <v>0.26184808</v>
      </c>
      <c r="E90" s="96">
        <f>SUM(E91:E92)</f>
        <v>0.60793058</v>
      </c>
      <c r="F90" s="96">
        <f>SUM(F91:F92)</f>
        <v>0.67333967</v>
      </c>
      <c r="G90" s="96">
        <f t="shared" si="3"/>
        <v>1.54311833</v>
      </c>
    </row>
    <row r="91" spans="1:7" s="7" customFormat="1" ht="15.75">
      <c r="A91" s="13"/>
      <c r="B91" s="99" t="s">
        <v>124</v>
      </c>
      <c r="C91" s="100" t="s">
        <v>11</v>
      </c>
      <c r="D91" s="101">
        <v>0.18556282</v>
      </c>
      <c r="E91" s="101">
        <v>0.36458827</v>
      </c>
      <c r="F91" s="101">
        <v>0.62743632</v>
      </c>
      <c r="G91" s="101">
        <f t="shared" si="3"/>
        <v>1.1775874100000001</v>
      </c>
    </row>
    <row r="92" spans="1:7" s="7" customFormat="1" ht="15.75">
      <c r="A92" s="13"/>
      <c r="B92" s="99" t="s">
        <v>125</v>
      </c>
      <c r="C92" s="100" t="s">
        <v>11</v>
      </c>
      <c r="D92" s="101">
        <f>0.26184808-D91</f>
        <v>0.07628526</v>
      </c>
      <c r="E92" s="101">
        <f>0.60793058-E91</f>
        <v>0.24334231</v>
      </c>
      <c r="F92" s="101">
        <f>0.67333967-F91</f>
        <v>0.0459033499999999</v>
      </c>
      <c r="G92" s="101">
        <f t="shared" si="3"/>
        <v>0.36553091999999987</v>
      </c>
    </row>
    <row r="93" spans="1:7" s="7" customFormat="1" ht="15.75">
      <c r="A93" s="49" t="s">
        <v>72</v>
      </c>
      <c r="B93" s="50" t="s">
        <v>73</v>
      </c>
      <c r="C93" s="51" t="s">
        <v>11</v>
      </c>
      <c r="D93" s="52"/>
      <c r="E93" s="52"/>
      <c r="F93" s="52"/>
      <c r="G93" s="52"/>
    </row>
    <row r="94" spans="1:8" s="7" customFormat="1" ht="31.5">
      <c r="A94" s="49" t="s">
        <v>74</v>
      </c>
      <c r="B94" s="50" t="s">
        <v>152</v>
      </c>
      <c r="C94" s="51" t="s">
        <v>11</v>
      </c>
      <c r="D94" s="52">
        <v>0.08560404</v>
      </c>
      <c r="E94" s="52">
        <v>0.08708642</v>
      </c>
      <c r="F94" s="52">
        <v>7.7652856</v>
      </c>
      <c r="G94" s="52">
        <f>SUM(D94,E94,F94)</f>
        <v>7.9379760600000004</v>
      </c>
      <c r="H94" s="108"/>
    </row>
    <row r="95" spans="1:7" s="7" customFormat="1" ht="15.75">
      <c r="A95" s="49" t="s">
        <v>75</v>
      </c>
      <c r="B95" s="50" t="s">
        <v>76</v>
      </c>
      <c r="C95" s="51" t="s">
        <v>11</v>
      </c>
      <c r="D95" s="52"/>
      <c r="E95" s="52"/>
      <c r="F95" s="52"/>
      <c r="G95" s="52"/>
    </row>
    <row r="96" spans="1:7" s="7" customFormat="1" ht="15.75">
      <c r="A96" s="49" t="s">
        <v>77</v>
      </c>
      <c r="B96" s="50" t="s">
        <v>153</v>
      </c>
      <c r="C96" s="51" t="s">
        <v>11</v>
      </c>
      <c r="D96" s="52">
        <v>585.7840216</v>
      </c>
      <c r="E96" s="52">
        <v>220.35533112</v>
      </c>
      <c r="F96" s="52">
        <v>450.10369459</v>
      </c>
      <c r="G96" s="52">
        <f>SUM(D96,E96,F96)</f>
        <v>1256.2430473099998</v>
      </c>
    </row>
    <row r="97" spans="1:7" s="7" customFormat="1" ht="15.75">
      <c r="A97" s="49" t="s">
        <v>78</v>
      </c>
      <c r="B97" s="50" t="s">
        <v>45</v>
      </c>
      <c r="C97" s="51" t="s">
        <v>11</v>
      </c>
      <c r="D97" s="52">
        <v>424.43192297</v>
      </c>
      <c r="E97" s="52">
        <v>817.51659081</v>
      </c>
      <c r="F97" s="52">
        <v>1403.7123399</v>
      </c>
      <c r="G97" s="52">
        <f>SUM(D97,E97,F97)</f>
        <v>2645.66085368</v>
      </c>
    </row>
    <row r="98" spans="1:7" s="7" customFormat="1" ht="47.25">
      <c r="A98" s="49" t="s">
        <v>79</v>
      </c>
      <c r="B98" s="50" t="s">
        <v>80</v>
      </c>
      <c r="C98" s="51" t="s">
        <v>11</v>
      </c>
      <c r="D98" s="110">
        <v>9.25982</v>
      </c>
      <c r="E98" s="52"/>
      <c r="F98" s="52"/>
      <c r="G98" s="52">
        <f>SUM(D98,E98,F98)</f>
        <v>9.25982</v>
      </c>
    </row>
    <row r="99" spans="1:7" s="7" customFormat="1" ht="31.5">
      <c r="A99" s="49" t="s">
        <v>119</v>
      </c>
      <c r="B99" s="50" t="s">
        <v>149</v>
      </c>
      <c r="C99" s="51" t="s">
        <v>11</v>
      </c>
      <c r="D99" s="52"/>
      <c r="E99" s="52"/>
      <c r="F99" s="52"/>
      <c r="G99" s="52"/>
    </row>
    <row r="100" spans="1:7" s="7" customFormat="1" ht="15.75">
      <c r="A100" s="49" t="s">
        <v>120</v>
      </c>
      <c r="B100" s="50" t="s">
        <v>122</v>
      </c>
      <c r="C100" s="51" t="s">
        <v>11</v>
      </c>
      <c r="D100" s="52">
        <v>0.41228</v>
      </c>
      <c r="E100" s="52">
        <v>0.21208</v>
      </c>
      <c r="F100" s="52">
        <v>0.57731</v>
      </c>
      <c r="G100" s="52">
        <f>SUM(D100,E100,F100)</f>
        <v>1.20167</v>
      </c>
    </row>
    <row r="101" spans="1:7" s="7" customFormat="1" ht="15.75">
      <c r="A101" s="49" t="s">
        <v>148</v>
      </c>
      <c r="B101" s="50" t="s">
        <v>121</v>
      </c>
      <c r="C101" s="51" t="s">
        <v>11</v>
      </c>
      <c r="D101" s="52"/>
      <c r="E101" s="52"/>
      <c r="F101" s="52"/>
      <c r="G101" s="52"/>
    </row>
    <row r="102" spans="1:7" s="21" customFormat="1" ht="31.5">
      <c r="A102" s="53" t="s">
        <v>20</v>
      </c>
      <c r="B102" s="54" t="s">
        <v>81</v>
      </c>
      <c r="C102" s="54" t="s">
        <v>11</v>
      </c>
      <c r="D102" s="55">
        <f>SUM(D103,D109,D110,D111,D112)</f>
        <v>1970.98686</v>
      </c>
      <c r="E102" s="55">
        <f>SUM(E103,E109,E110,E111,E112)</f>
        <v>0</v>
      </c>
      <c r="F102" s="55">
        <f>SUM(F103,F109,F110,F111,F112)</f>
        <v>2101.09372</v>
      </c>
      <c r="G102" s="55">
        <f>SUM(G103,G109,G110,G111,G112)</f>
        <v>4072.0805800000003</v>
      </c>
    </row>
    <row r="103" spans="1:7" s="7" customFormat="1" ht="15.75">
      <c r="A103" s="56" t="s">
        <v>82</v>
      </c>
      <c r="B103" s="57" t="s">
        <v>83</v>
      </c>
      <c r="C103" s="58" t="s">
        <v>11</v>
      </c>
      <c r="D103" s="59">
        <f>SUM(D104,D106,D108)</f>
        <v>1644.61224</v>
      </c>
      <c r="E103" s="59">
        <f>SUM(E104,E106,E108)</f>
        <v>0</v>
      </c>
      <c r="F103" s="59">
        <f>SUM(F104,F106,F108)</f>
        <v>1812.47686</v>
      </c>
      <c r="G103" s="59">
        <f>SUM(G104,G106,G108)</f>
        <v>3457.0891</v>
      </c>
    </row>
    <row r="104" spans="1:7" s="7" customFormat="1" ht="21" customHeight="1">
      <c r="A104" s="13"/>
      <c r="B104" s="60" t="s">
        <v>84</v>
      </c>
      <c r="C104" s="61" t="s">
        <v>11</v>
      </c>
      <c r="D104" s="62">
        <v>1644.5806</v>
      </c>
      <c r="E104" s="62"/>
      <c r="F104" s="62">
        <v>993.3281</v>
      </c>
      <c r="G104" s="62">
        <f>SUM(D104,E104,F104)</f>
        <v>2637.9087</v>
      </c>
    </row>
    <row r="105" spans="1:7" s="7" customFormat="1" ht="21" customHeight="1">
      <c r="A105" s="13"/>
      <c r="B105" s="45" t="s">
        <v>85</v>
      </c>
      <c r="C105" s="69" t="s">
        <v>13</v>
      </c>
      <c r="D105" s="78">
        <v>301.008</v>
      </c>
      <c r="E105" s="78"/>
      <c r="F105" s="78">
        <v>177.758</v>
      </c>
      <c r="G105" s="96">
        <f>SUM(D105,E105,F105)</f>
        <v>478.76599999999996</v>
      </c>
    </row>
    <row r="106" spans="1:7" s="7" customFormat="1" ht="15.75">
      <c r="A106" s="35"/>
      <c r="B106" s="60" t="s">
        <v>41</v>
      </c>
      <c r="C106" s="61" t="s">
        <v>11</v>
      </c>
      <c r="D106" s="62"/>
      <c r="E106" s="62"/>
      <c r="F106" s="62">
        <v>819.14876</v>
      </c>
      <c r="G106" s="62">
        <f>SUM(D106,E106,F106)</f>
        <v>819.14876</v>
      </c>
    </row>
    <row r="107" spans="1:7" s="7" customFormat="1" ht="15.75">
      <c r="A107" s="13"/>
      <c r="B107" s="45" t="s">
        <v>85</v>
      </c>
      <c r="C107" s="15" t="s">
        <v>42</v>
      </c>
      <c r="D107" s="78"/>
      <c r="E107" s="78"/>
      <c r="F107" s="78">
        <v>178.6</v>
      </c>
      <c r="G107" s="96">
        <f>SUM(D107,E107,F107)</f>
        <v>178.6</v>
      </c>
    </row>
    <row r="108" spans="1:7" s="7" customFormat="1" ht="21" customHeight="1">
      <c r="A108" s="63"/>
      <c r="B108" s="60" t="s">
        <v>86</v>
      </c>
      <c r="C108" s="61" t="s">
        <v>11</v>
      </c>
      <c r="D108" s="62">
        <v>0.03164</v>
      </c>
      <c r="E108" s="62"/>
      <c r="F108" s="62"/>
      <c r="G108" s="62">
        <f>SUM(D108,E108,F108)</f>
        <v>0.03164</v>
      </c>
    </row>
    <row r="109" spans="1:7" s="21" customFormat="1" ht="15.75">
      <c r="A109" s="53" t="s">
        <v>87</v>
      </c>
      <c r="B109" s="64" t="s">
        <v>98</v>
      </c>
      <c r="C109" s="54" t="s">
        <v>11</v>
      </c>
      <c r="D109" s="55"/>
      <c r="E109" s="55"/>
      <c r="F109" s="55"/>
      <c r="G109" s="55"/>
    </row>
    <row r="110" spans="1:7" s="21" customFormat="1" ht="15.75">
      <c r="A110" s="53" t="s">
        <v>88</v>
      </c>
      <c r="B110" s="64" t="s">
        <v>159</v>
      </c>
      <c r="C110" s="88" t="s">
        <v>11</v>
      </c>
      <c r="D110" s="55">
        <v>296.26803</v>
      </c>
      <c r="E110" s="55">
        <v>0</v>
      </c>
      <c r="F110" s="55">
        <v>277.38806</v>
      </c>
      <c r="G110" s="55">
        <f>SUM(D110,E110,F110)</f>
        <v>573.65609</v>
      </c>
    </row>
    <row r="111" spans="1:7" s="21" customFormat="1" ht="15.75">
      <c r="A111" s="53" t="s">
        <v>89</v>
      </c>
      <c r="B111" s="64" t="s">
        <v>90</v>
      </c>
      <c r="C111" s="54" t="s">
        <v>11</v>
      </c>
      <c r="D111" s="55">
        <v>30.10659</v>
      </c>
      <c r="E111" s="55">
        <v>0</v>
      </c>
      <c r="F111" s="55">
        <f>2.73099+8.49781</f>
        <v>11.2288</v>
      </c>
      <c r="G111" s="55">
        <f>SUM(D111,E111,F111)</f>
        <v>41.335390000000004</v>
      </c>
    </row>
    <row r="112" spans="1:7" s="21" customFormat="1" ht="15.75">
      <c r="A112" s="53" t="s">
        <v>91</v>
      </c>
      <c r="B112" s="64" t="s">
        <v>92</v>
      </c>
      <c r="C112" s="54" t="s">
        <v>11</v>
      </c>
      <c r="D112" s="55"/>
      <c r="E112" s="55"/>
      <c r="F112" s="55"/>
      <c r="G112" s="55"/>
    </row>
    <row r="113" spans="1:7" s="21" customFormat="1" ht="15.75">
      <c r="A113" s="65" t="s">
        <v>21</v>
      </c>
      <c r="B113" s="66" t="s">
        <v>44</v>
      </c>
      <c r="C113" s="66" t="s">
        <v>11</v>
      </c>
      <c r="D113" s="67">
        <f>SUM(D114:D114)</f>
        <v>1.83527</v>
      </c>
      <c r="E113" s="67">
        <f>SUM(E114:E114)</f>
        <v>0</v>
      </c>
      <c r="F113" s="67">
        <f>SUM(F114:F114)</f>
        <v>0.08916</v>
      </c>
      <c r="G113" s="67">
        <f>SUM(D113,E113,F113)</f>
        <v>1.9244299999999999</v>
      </c>
    </row>
    <row r="114" spans="1:7" s="44" customFormat="1" ht="18.75" customHeight="1">
      <c r="A114" s="40"/>
      <c r="B114" s="68" t="s">
        <v>135</v>
      </c>
      <c r="C114" s="69" t="s">
        <v>11</v>
      </c>
      <c r="D114" s="70">
        <v>1.83527</v>
      </c>
      <c r="E114" s="70"/>
      <c r="F114" s="70">
        <v>0.08916</v>
      </c>
      <c r="G114" s="111">
        <f>D114+E114+F114</f>
        <v>1.9244299999999999</v>
      </c>
    </row>
    <row r="115" spans="1:7" s="21" customFormat="1" ht="56.25" customHeight="1">
      <c r="A115" s="25" t="s">
        <v>93</v>
      </c>
      <c r="B115" s="26" t="s">
        <v>157</v>
      </c>
      <c r="C115" s="27" t="s">
        <v>11</v>
      </c>
      <c r="D115" s="27">
        <f>SUM(D34,D113)</f>
        <v>5321.812760029999</v>
      </c>
      <c r="E115" s="27">
        <f>SUM(E34,E113)</f>
        <v>2258.9300386819996</v>
      </c>
      <c r="F115" s="27">
        <f>SUM(F34,F113)</f>
        <v>6625.58146997</v>
      </c>
      <c r="G115" s="27">
        <f>SUM(G34,G113)</f>
        <v>14206.324268682</v>
      </c>
    </row>
    <row r="116" spans="1:7" s="73" customFormat="1" ht="36.75" customHeight="1">
      <c r="A116" s="25" t="s">
        <v>96</v>
      </c>
      <c r="B116" s="26" t="s">
        <v>158</v>
      </c>
      <c r="C116" s="27" t="s">
        <v>11</v>
      </c>
      <c r="D116" s="27">
        <v>3834.05667</v>
      </c>
      <c r="E116" s="27">
        <v>1972.28445</v>
      </c>
      <c r="F116" s="27">
        <v>5368.83974</v>
      </c>
      <c r="G116" s="27">
        <f>SUM(D116,E116,F116)</f>
        <v>11175.18086</v>
      </c>
    </row>
    <row r="117" spans="1:7" s="73" customFormat="1" ht="21.75" customHeight="1">
      <c r="A117" s="71"/>
      <c r="B117" s="72"/>
      <c r="C117" s="72"/>
      <c r="D117" s="81"/>
      <c r="E117" s="81"/>
      <c r="F117" s="81"/>
      <c r="G117" s="81"/>
    </row>
    <row r="118" spans="1:7" s="5" customFormat="1" ht="15.75">
      <c r="A118" s="114" t="s">
        <v>156</v>
      </c>
      <c r="B118" s="1"/>
      <c r="C118" s="1"/>
      <c r="D118" s="82"/>
      <c r="E118" s="82"/>
      <c r="F118" s="82"/>
      <c r="G118" s="82"/>
    </row>
    <row r="119" spans="1:7" s="5" customFormat="1" ht="15.75">
      <c r="A119" s="74"/>
      <c r="B119" s="113"/>
      <c r="D119" s="82"/>
      <c r="E119" s="82"/>
      <c r="F119" s="82"/>
      <c r="G119" s="82"/>
    </row>
    <row r="120" spans="1:7" s="5" customFormat="1" ht="15.75">
      <c r="A120" s="74"/>
      <c r="B120" s="1"/>
      <c r="C120" s="1"/>
      <c r="D120" s="82"/>
      <c r="E120" s="82"/>
      <c r="F120" s="82"/>
      <c r="G120" s="82"/>
    </row>
    <row r="121" spans="1:7" s="5" customFormat="1" ht="15.75">
      <c r="A121" s="74"/>
      <c r="B121" s="1"/>
      <c r="C121" s="1"/>
      <c r="D121" s="82"/>
      <c r="E121" s="82"/>
      <c r="F121" s="82"/>
      <c r="G121" s="82"/>
    </row>
    <row r="122" spans="1:7" s="5" customFormat="1" ht="15.75">
      <c r="A122" s="74"/>
      <c r="B122" s="1"/>
      <c r="C122" s="1"/>
      <c r="D122" s="76"/>
      <c r="E122" s="76"/>
      <c r="F122" s="76"/>
      <c r="G122" s="76"/>
    </row>
    <row r="123" spans="1:7" s="5" customFormat="1" ht="15.75">
      <c r="A123" s="74"/>
      <c r="B123" s="1"/>
      <c r="C123" s="1"/>
      <c r="D123" s="76"/>
      <c r="E123" s="76"/>
      <c r="F123" s="76"/>
      <c r="G123" s="76"/>
    </row>
  </sheetData>
  <sheetProtection/>
  <mergeCells count="6">
    <mergeCell ref="A1:G3"/>
    <mergeCell ref="D4:F4"/>
    <mergeCell ref="G4:G5"/>
    <mergeCell ref="C4:C6"/>
    <mergeCell ref="B4:B6"/>
    <mergeCell ref="A4:A6"/>
  </mergeCells>
  <printOptions/>
  <pageMargins left="0.07874015748031496" right="0.07874015748031496" top="0.07874015748031496" bottom="0.07874015748031496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Сальников И.С.</dc:creator>
  <cp:keywords/>
  <dc:description/>
  <cp:lastModifiedBy>Юлия Соммер</cp:lastModifiedBy>
  <cp:lastPrinted>2021-04-28T08:59:12Z</cp:lastPrinted>
  <dcterms:created xsi:type="dcterms:W3CDTF">2011-03-01T03:58:34Z</dcterms:created>
  <dcterms:modified xsi:type="dcterms:W3CDTF">2021-04-29T06:26:57Z</dcterms:modified>
  <cp:category/>
  <cp:version/>
  <cp:contentType/>
  <cp:contentStatus/>
</cp:coreProperties>
</file>